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ieunm33\Downloads\"/>
    </mc:Choice>
  </mc:AlternateContent>
  <xr:revisionPtr revIDLastSave="0" documentId="8_{42457D49-EFD2-47A7-A4DB-308F3121EEBB}" xr6:coauthVersionLast="47" xr6:coauthVersionMax="47" xr10:uidLastSave="{00000000-0000-0000-0000-000000000000}"/>
  <bookViews>
    <workbookView xWindow="-110" yWindow="-110" windowWidth="19420" windowHeight="10300" tabRatio="602" firstSheet="7" activeTab="7" xr2:uid="{00000000-000D-0000-FFFF-FFFF00000000}"/>
  </bookViews>
  <sheets>
    <sheet name="0.SUM_Phase SOP" sheetId="64" state="hidden" r:id="rId1"/>
    <sheet name="1. Mileage_SUM" sheetId="4" r:id="rId2"/>
    <sheet name="1.1 Chart" sheetId="66" r:id="rId3"/>
    <sheet name="2. ADAS issues list" sheetId="2" r:id="rId4"/>
    <sheet name="2.2. VHC issues list" sheetId="61" r:id="rId5"/>
    <sheet name="2.3. Trigger and Data Checking" sheetId="63" r:id="rId6"/>
    <sheet name="2.1 Mileage &amp; ODD_Auto" sheetId="65" r:id="rId7"/>
    <sheet name="Route" sheetId="24" r:id="rId8"/>
  </sheets>
  <definedNames>
    <definedName name="_xlnm._FilterDatabase" localSheetId="3" hidden="1">'2. ADAS issues list'!$N$1:$R$1</definedName>
    <definedName name="_xlnm._FilterDatabase" localSheetId="4" hidden="1">'2.2. VHC issues list'!$A$3:$M$37</definedName>
  </definedNames>
  <calcPr calcId="191028"/>
  <pivotCaches>
    <pivotCache cacheId="3440" r:id="rId9"/>
    <pivotCache cacheId="344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4" l="1"/>
  <c r="L4" i="24"/>
  <c r="M4" i="24"/>
  <c r="O4" i="24"/>
  <c r="Q4" i="24"/>
  <c r="T4" i="24"/>
  <c r="K5" i="24"/>
  <c r="L5" i="24"/>
  <c r="M5" i="24"/>
  <c r="O5" i="24"/>
  <c r="Q5" i="24"/>
  <c r="T5" i="24"/>
  <c r="K6" i="24"/>
  <c r="M6" i="24"/>
  <c r="O6" i="24"/>
  <c r="Q6" i="24"/>
  <c r="T6" i="24"/>
  <c r="J7" i="24"/>
  <c r="K7" i="24"/>
  <c r="M7" i="24"/>
  <c r="O7" i="24"/>
  <c r="Q7" i="24"/>
  <c r="T7" i="24"/>
  <c r="K8" i="24"/>
  <c r="L8" i="24"/>
  <c r="M8" i="24"/>
  <c r="O8" i="24"/>
  <c r="Q8" i="24"/>
  <c r="T8" i="24"/>
  <c r="K9" i="24"/>
  <c r="L9" i="24"/>
  <c r="M9" i="24"/>
  <c r="O9" i="24"/>
  <c r="Q9" i="24"/>
  <c r="T9" i="24"/>
  <c r="K10" i="24"/>
  <c r="L10" i="24"/>
  <c r="M10" i="24"/>
  <c r="O10" i="24"/>
  <c r="Q10" i="24"/>
  <c r="T10" i="24"/>
  <c r="K11" i="24"/>
  <c r="L11" i="24"/>
  <c r="M11" i="24"/>
  <c r="O11" i="24"/>
  <c r="Q11" i="24"/>
  <c r="T11" i="24"/>
  <c r="J12" i="24"/>
  <c r="K12" i="24"/>
  <c r="M12" i="24"/>
  <c r="O12" i="24"/>
  <c r="Q12" i="24"/>
  <c r="T12" i="24"/>
  <c r="J13" i="24"/>
  <c r="K13" i="24"/>
  <c r="M13" i="24"/>
  <c r="O13" i="24"/>
  <c r="Q13" i="24"/>
  <c r="T13" i="24"/>
  <c r="J14" i="24"/>
  <c r="K14" i="24"/>
  <c r="M14" i="24"/>
  <c r="O14" i="24"/>
  <c r="Q14" i="24"/>
  <c r="T14" i="24"/>
  <c r="J15" i="24"/>
  <c r="K15" i="24"/>
  <c r="M15" i="24"/>
  <c r="O15" i="24"/>
  <c r="Q15" i="24"/>
  <c r="T15" i="24"/>
  <c r="J16" i="24"/>
  <c r="K16" i="24"/>
  <c r="M16" i="24"/>
  <c r="O16" i="24"/>
  <c r="Q16" i="24"/>
  <c r="T16" i="24"/>
  <c r="J17" i="24"/>
  <c r="K17" i="24"/>
  <c r="L17" i="24"/>
  <c r="M17" i="24"/>
  <c r="N17" i="24"/>
  <c r="O17" i="24"/>
  <c r="Q17" i="24"/>
  <c r="T17" i="24"/>
  <c r="K18" i="24"/>
  <c r="M18" i="24"/>
  <c r="O18" i="24"/>
  <c r="Q18" i="24"/>
  <c r="T18" i="24"/>
  <c r="K19" i="24"/>
  <c r="M19" i="24"/>
  <c r="O19" i="24"/>
  <c r="Q19" i="24"/>
  <c r="T19" i="24"/>
  <c r="K20" i="24"/>
  <c r="M20" i="24"/>
  <c r="O20" i="24"/>
  <c r="Q20" i="24"/>
  <c r="T20" i="24"/>
  <c r="K21" i="24"/>
  <c r="M21" i="24"/>
  <c r="O21" i="24"/>
  <c r="Q21" i="24"/>
  <c r="T21" i="24"/>
  <c r="K22" i="24"/>
  <c r="M22" i="24"/>
  <c r="O22" i="24"/>
  <c r="Q22" i="24"/>
  <c r="T22" i="24"/>
  <c r="I23" i="24"/>
  <c r="K23" i="24"/>
  <c r="M23" i="24"/>
  <c r="O23" i="24"/>
  <c r="Q23" i="24"/>
  <c r="T23" i="24"/>
  <c r="C74" i="66"/>
  <c r="B74" i="66"/>
  <c r="B10" i="66"/>
  <c r="C11" i="4"/>
  <c r="F70" i="65" a="1"/>
  <c r="F70" i="65"/>
  <c r="CG27" i="63"/>
  <c r="CF27" i="63"/>
  <c r="CE27" i="63"/>
  <c r="CD27" i="63"/>
  <c r="CC27" i="63"/>
  <c r="CB27" i="63"/>
  <c r="CA27" i="63"/>
  <c r="BZ27" i="63"/>
  <c r="I49" i="65"/>
  <c r="BY27" i="63"/>
  <c r="BX27" i="63"/>
  <c r="BW27" i="63"/>
  <c r="BV27" i="63"/>
  <c r="BU27" i="63"/>
  <c r="BT27" i="63"/>
  <c r="BS27" i="63"/>
  <c r="BR27" i="63"/>
  <c r="X3" i="65" a="1"/>
  <c r="X3" i="65"/>
  <c r="F28" i="65" a="1"/>
  <c r="F28" i="65"/>
  <c r="F33" i="65" a="1"/>
  <c r="F33" i="65"/>
  <c r="F4" i="65" a="1"/>
  <c r="F4" i="65"/>
  <c r="F5" i="65" a="1"/>
  <c r="F5" i="65"/>
  <c r="F6" i="65" a="1"/>
  <c r="F6" i="65"/>
  <c r="F7" i="65" a="1"/>
  <c r="F7" i="65"/>
  <c r="F8" i="65" a="1"/>
  <c r="F8" i="65"/>
  <c r="F9" i="65" a="1"/>
  <c r="F9" i="65"/>
  <c r="F10" i="65" a="1"/>
  <c r="F10" i="65"/>
  <c r="F11" i="65" a="1"/>
  <c r="F11" i="65"/>
  <c r="F12" i="65" a="1"/>
  <c r="F12" i="65"/>
  <c r="F13" i="65" a="1"/>
  <c r="F13" i="65"/>
  <c r="F14" i="65" a="1"/>
  <c r="F14" i="65"/>
  <c r="F15" i="65" a="1"/>
  <c r="F15" i="65"/>
  <c r="F16" i="65" a="1"/>
  <c r="F16" i="65"/>
  <c r="F17" i="65" a="1"/>
  <c r="F17" i="65"/>
  <c r="F18" i="65" a="1"/>
  <c r="F18" i="65"/>
  <c r="F19" i="65" a="1"/>
  <c r="F19" i="65"/>
  <c r="F20" i="65" a="1"/>
  <c r="F20" i="65"/>
  <c r="F21" i="65" a="1"/>
  <c r="F21" i="65"/>
  <c r="F22" i="65" a="1"/>
  <c r="F22" i="65"/>
  <c r="F23" i="65" a="1"/>
  <c r="F23" i="65"/>
  <c r="F24" i="65" a="1"/>
  <c r="F24" i="65"/>
  <c r="F25" i="65" a="1"/>
  <c r="F25" i="65"/>
  <c r="F26" i="65" a="1"/>
  <c r="F26" i="65"/>
  <c r="F27" i="65" a="1"/>
  <c r="F27" i="65"/>
  <c r="F29" i="65" a="1"/>
  <c r="F29" i="65"/>
  <c r="F30" i="65" a="1"/>
  <c r="F30" i="65"/>
  <c r="F31" i="65" a="1"/>
  <c r="F31" i="65"/>
  <c r="F32" i="65" a="1"/>
  <c r="F32" i="65"/>
  <c r="F34" i="65" a="1"/>
  <c r="F34" i="65"/>
  <c r="F35" i="65" a="1"/>
  <c r="F35" i="65"/>
  <c r="F36" i="65" a="1"/>
  <c r="F36" i="65"/>
  <c r="F37" i="65" a="1"/>
  <c r="F37" i="65"/>
  <c r="F38" i="65" a="1"/>
  <c r="F38" i="65"/>
  <c r="F39" i="65" a="1"/>
  <c r="F39" i="65"/>
  <c r="F40" i="65" a="1"/>
  <c r="F40" i="65"/>
  <c r="F41" i="65" a="1"/>
  <c r="F41" i="65"/>
  <c r="F42" i="65" a="1"/>
  <c r="F42" i="65"/>
  <c r="F43" i="65" a="1"/>
  <c r="F43" i="65"/>
  <c r="F44" i="65" a="1"/>
  <c r="F44" i="65"/>
  <c r="F45" i="65" a="1"/>
  <c r="F45" i="65"/>
  <c r="F46" i="65" a="1"/>
  <c r="F46" i="65"/>
  <c r="F47" i="65" a="1"/>
  <c r="F47" i="65"/>
  <c r="F48" i="65" a="1"/>
  <c r="F48" i="65"/>
  <c r="F69" i="65" a="1"/>
  <c r="F69" i="65"/>
  <c r="F71" i="65" a="1"/>
  <c r="F71" i="65"/>
  <c r="F72" i="65" a="1"/>
  <c r="F72" i="65"/>
  <c r="F73" i="65" a="1"/>
  <c r="F73" i="65"/>
  <c r="F74" i="65" a="1"/>
  <c r="F74" i="65"/>
  <c r="F75" i="65" a="1"/>
  <c r="F75" i="65"/>
  <c r="F76" i="65" a="1"/>
  <c r="F76" i="65"/>
  <c r="F77" i="65" a="1"/>
  <c r="F77" i="65"/>
  <c r="F78" i="65" a="1"/>
  <c r="F78" i="65"/>
  <c r="F79" i="65" a="1"/>
  <c r="F79" i="65"/>
  <c r="F80" i="65" a="1"/>
  <c r="F80" i="65"/>
  <c r="F81" i="65" a="1"/>
  <c r="F81" i="65"/>
  <c r="F82" i="65" a="1"/>
  <c r="F82" i="65"/>
  <c r="F83" i="65" a="1"/>
  <c r="F83" i="65"/>
  <c r="F84" i="65" a="1"/>
  <c r="F84" i="65"/>
  <c r="F85" i="65" a="1"/>
  <c r="F85" i="65"/>
  <c r="F86" i="65" a="1"/>
  <c r="F86" i="65"/>
  <c r="F87" i="65" a="1"/>
  <c r="F87" i="65"/>
  <c r="F88" i="65" a="1"/>
  <c r="F88" i="65"/>
  <c r="F89" i="65" a="1"/>
  <c r="F89" i="65"/>
  <c r="F90" i="65" a="1"/>
  <c r="F90" i="65"/>
  <c r="F91" i="65" a="1"/>
  <c r="F91" i="65"/>
  <c r="F92" i="65" a="1"/>
  <c r="F92" i="65"/>
  <c r="F93" i="65" a="1"/>
  <c r="F93" i="65"/>
  <c r="F94" i="65" a="1"/>
  <c r="F94" i="65"/>
  <c r="F95" i="65" a="1"/>
  <c r="F95" i="65"/>
  <c r="F96" i="65" a="1"/>
  <c r="F96" i="65"/>
  <c r="F97" i="65" a="1"/>
  <c r="F97" i="65"/>
  <c r="F98" i="65" a="1"/>
  <c r="F98" i="65"/>
  <c r="F99" i="65" a="1"/>
  <c r="F99" i="65"/>
  <c r="F100" i="65" a="1"/>
  <c r="F100" i="65"/>
  <c r="F101" i="65" a="1"/>
  <c r="F101" i="65"/>
  <c r="F102" i="65" a="1"/>
  <c r="F102" i="65"/>
  <c r="F103" i="65" a="1"/>
  <c r="F103" i="65"/>
  <c r="F104" i="65" a="1"/>
  <c r="F104" i="65"/>
  <c r="F105" i="65" a="1"/>
  <c r="F105" i="65"/>
  <c r="F106" i="65" a="1"/>
  <c r="F106" i="65"/>
  <c r="F107" i="65" a="1"/>
  <c r="F107" i="65"/>
  <c r="F108" i="65" a="1"/>
  <c r="F108" i="65"/>
  <c r="F109" i="65" a="1"/>
  <c r="F109" i="65"/>
  <c r="F110" i="65" a="1"/>
  <c r="F110" i="65"/>
  <c r="F111" i="65" a="1"/>
  <c r="F111" i="65"/>
  <c r="F112" i="65" a="1"/>
  <c r="F112" i="65"/>
  <c r="F113" i="65" a="1"/>
  <c r="F113" i="65"/>
  <c r="F114" i="65" a="1"/>
  <c r="F114" i="65"/>
  <c r="F115" i="65" a="1"/>
  <c r="F115" i="65"/>
  <c r="F116" i="65" a="1"/>
  <c r="F116" i="65"/>
  <c r="F117" i="65" a="1"/>
  <c r="F117" i="65"/>
  <c r="F118" i="65" a="1"/>
  <c r="F118" i="65"/>
  <c r="F119" i="65" a="1"/>
  <c r="F119" i="65"/>
  <c r="F120" i="65" a="1"/>
  <c r="F120" i="65"/>
  <c r="F121" i="65" a="1"/>
  <c r="F121" i="65"/>
  <c r="F122" i="65" a="1"/>
  <c r="F122" i="65"/>
  <c r="F123" i="65" a="1"/>
  <c r="F123" i="65"/>
  <c r="F124" i="65" a="1"/>
  <c r="F124" i="65"/>
  <c r="F125" i="65" a="1"/>
  <c r="F125" i="65"/>
  <c r="F126" i="65" a="1"/>
  <c r="F126" i="65"/>
  <c r="F127" i="65" a="1"/>
  <c r="F127" i="65"/>
  <c r="F128" i="65" a="1"/>
  <c r="F128" i="65"/>
  <c r="F129" i="65" a="1"/>
  <c r="F129" i="65"/>
  <c r="F130" i="65" a="1"/>
  <c r="F130" i="65"/>
  <c r="F131" i="65" a="1"/>
  <c r="F131" i="65"/>
  <c r="F132" i="65" a="1"/>
  <c r="F132" i="65"/>
  <c r="F133" i="65" a="1"/>
  <c r="F133" i="65"/>
  <c r="F134" i="65" a="1"/>
  <c r="F134" i="65"/>
  <c r="F135" i="65" a="1"/>
  <c r="F135" i="65"/>
  <c r="F136" i="65" a="1"/>
  <c r="F136" i="65"/>
  <c r="F137" i="65" a="1"/>
  <c r="F137" i="65"/>
  <c r="F138" i="65" a="1"/>
  <c r="F138" i="65"/>
  <c r="F139" i="65" a="1"/>
  <c r="F139" i="65"/>
  <c r="F140" i="65" a="1"/>
  <c r="F140" i="65"/>
  <c r="F141" i="65" a="1"/>
  <c r="F141" i="65" s="1"/>
  <c r="F142" i="65" a="1"/>
  <c r="F142" i="65"/>
  <c r="F143" i="65" a="1"/>
  <c r="F143" i="65" s="1"/>
  <c r="F144" i="65" a="1"/>
  <c r="F144" i="65" s="1"/>
  <c r="F145" i="65" a="1"/>
  <c r="F145" i="65"/>
  <c r="F146" i="65" a="1"/>
  <c r="F146" i="65" s="1"/>
  <c r="F147" i="65" a="1"/>
  <c r="F147" i="65" s="1"/>
  <c r="F148" i="65" a="1"/>
  <c r="F148" i="65"/>
  <c r="F149" i="65" a="1"/>
  <c r="F149" i="65" s="1"/>
  <c r="F150" i="65" a="1"/>
  <c r="F150" i="65" s="1"/>
  <c r="F151" i="65" a="1"/>
  <c r="F151" i="65"/>
  <c r="F152" i="65" a="1"/>
  <c r="F152" i="65" s="1"/>
  <c r="F153" i="65" a="1"/>
  <c r="F153" i="65" s="1"/>
  <c r="F154" i="65" a="1"/>
  <c r="F154" i="65"/>
  <c r="F155" i="65" a="1"/>
  <c r="F155" i="65" s="1"/>
  <c r="F156" i="65" a="1"/>
  <c r="F156" i="65" s="1"/>
  <c r="F157" i="65" a="1"/>
  <c r="F157" i="65"/>
  <c r="F158" i="65" a="1"/>
  <c r="F158" i="65" s="1"/>
  <c r="F159" i="65" a="1"/>
  <c r="F159" i="65" s="1"/>
  <c r="F160" i="65" a="1"/>
  <c r="F160" i="65"/>
  <c r="F161" i="65" a="1"/>
  <c r="F161" i="65" s="1"/>
  <c r="F162" i="65" a="1"/>
  <c r="F162" i="65" s="1"/>
  <c r="F163" i="65" a="1"/>
  <c r="F163" i="65"/>
  <c r="F164" i="65" a="1"/>
  <c r="F164" i="65" s="1"/>
  <c r="F165" i="65" a="1"/>
  <c r="F165" i="65" s="1"/>
  <c r="F166" i="65" a="1"/>
  <c r="F166" i="65"/>
  <c r="F167" i="65" a="1"/>
  <c r="F167" i="65" s="1"/>
  <c r="F168" i="65" a="1"/>
  <c r="F168" i="65" s="1"/>
  <c r="F169" i="65" a="1"/>
  <c r="F169" i="65"/>
  <c r="F170" i="65" a="1"/>
  <c r="F170" i="65" s="1"/>
  <c r="F171" i="65" a="1"/>
  <c r="F171" i="65" s="1"/>
  <c r="F172" i="65" a="1"/>
  <c r="F172" i="65"/>
  <c r="F173" i="65" a="1"/>
  <c r="F173" i="65" s="1"/>
  <c r="F174" i="65" a="1"/>
  <c r="F174" i="65" s="1"/>
  <c r="F175" i="65" a="1"/>
  <c r="F175" i="65"/>
  <c r="F176" i="65" a="1"/>
  <c r="F176" i="65" s="1"/>
  <c r="F177" i="65" a="1"/>
  <c r="F177" i="65" s="1"/>
  <c r="F178" i="65" a="1"/>
  <c r="F178" i="65"/>
  <c r="F179" i="65" a="1"/>
  <c r="F179" i="65" s="1"/>
  <c r="F180" i="65" a="1"/>
  <c r="F180" i="65" s="1"/>
  <c r="F181" i="65" a="1"/>
  <c r="F181" i="65"/>
  <c r="F182" i="65" a="1"/>
  <c r="F182" i="65" s="1"/>
  <c r="F183" i="65" a="1"/>
  <c r="F183" i="65" s="1"/>
  <c r="F184" i="65" a="1"/>
  <c r="F184" i="65"/>
  <c r="F185" i="65" a="1"/>
  <c r="F185" i="65" s="1"/>
  <c r="F186" i="65" a="1"/>
  <c r="F186" i="65" s="1"/>
  <c r="F187" i="65" a="1"/>
  <c r="F187" i="65"/>
  <c r="F188" i="65" a="1"/>
  <c r="F188" i="65"/>
  <c r="F189" i="65" a="1"/>
  <c r="F189" i="65" s="1"/>
  <c r="F190" i="65" a="1"/>
  <c r="F190" i="65"/>
  <c r="F191" i="65" a="1"/>
  <c r="F191" i="65" s="1"/>
  <c r="F192" i="65" a="1"/>
  <c r="F192" i="65" s="1"/>
  <c r="F193" i="65" a="1"/>
  <c r="F193" i="65"/>
  <c r="F194" i="65" a="1"/>
  <c r="F194" i="65" s="1"/>
  <c r="F195" i="65" a="1"/>
  <c r="F195" i="65" s="1"/>
  <c r="F196" i="65" a="1"/>
  <c r="F196" i="65"/>
  <c r="F197" i="65" a="1"/>
  <c r="F197" i="65" s="1"/>
  <c r="F198" i="65" a="1"/>
  <c r="F198" i="65" s="1"/>
  <c r="F199" i="65" a="1"/>
  <c r="F199" i="65"/>
  <c r="F200" i="65" a="1"/>
  <c r="F200" i="65" s="1"/>
  <c r="C33" i="65" a="1"/>
  <c r="C33" i="65" s="1"/>
  <c r="D33" i="65" a="1"/>
  <c r="D33" i="65"/>
  <c r="E33" i="65" a="1"/>
  <c r="E33" i="65" s="1"/>
  <c r="Y33" i="65" s="1"/>
  <c r="G33" i="65" a="1"/>
  <c r="G33" i="65" s="1"/>
  <c r="H33" i="65" a="1"/>
  <c r="H33" i="65"/>
  <c r="O33" i="65" s="1"/>
  <c r="J33" i="65" a="1"/>
  <c r="J33" i="65"/>
  <c r="S33" i="65" a="1"/>
  <c r="S33" i="65" s="1"/>
  <c r="C34" i="65" a="1"/>
  <c r="C34" i="65"/>
  <c r="D34" i="65" a="1"/>
  <c r="D34" i="65" s="1"/>
  <c r="E34" i="65" a="1"/>
  <c r="E34" i="65"/>
  <c r="Y34" i="65" s="1"/>
  <c r="G34" i="65" a="1"/>
  <c r="G34" i="65"/>
  <c r="H34" i="65" a="1"/>
  <c r="H34" i="65" s="1"/>
  <c r="J34" i="65" a="1"/>
  <c r="J34" i="65" s="1"/>
  <c r="S34" i="65" a="1"/>
  <c r="S34" i="65" s="1"/>
  <c r="C35" i="65" a="1"/>
  <c r="C35" i="65"/>
  <c r="D35" i="65" a="1"/>
  <c r="D35" i="65" s="1"/>
  <c r="E35" i="65" a="1"/>
  <c r="E35" i="65" s="1"/>
  <c r="Y35" i="65" s="1"/>
  <c r="G35" i="65" a="1"/>
  <c r="G35" i="65"/>
  <c r="H35" i="65" a="1"/>
  <c r="H35" i="65" s="1"/>
  <c r="J35" i="65" a="1"/>
  <c r="J35" i="65" s="1"/>
  <c r="S35" i="65" a="1"/>
  <c r="S35" i="65" s="1"/>
  <c r="C36" i="65" a="1"/>
  <c r="C36" i="65"/>
  <c r="D36" i="65" a="1"/>
  <c r="D36" i="65" s="1"/>
  <c r="E36" i="65" a="1"/>
  <c r="E36" i="65" s="1"/>
  <c r="Y36" i="65" s="1"/>
  <c r="G36" i="65" a="1"/>
  <c r="G36" i="65" s="1"/>
  <c r="H36" i="65" a="1"/>
  <c r="H36" i="65" s="1"/>
  <c r="J36" i="65" a="1"/>
  <c r="J36" i="65" s="1"/>
  <c r="S36" i="65" a="1"/>
  <c r="S36" i="65"/>
  <c r="C37" i="65" a="1"/>
  <c r="C37" i="65" s="1"/>
  <c r="D37" i="65" a="1"/>
  <c r="D37" i="65" s="1"/>
  <c r="E37" i="65" a="1"/>
  <c r="E37" i="65" s="1"/>
  <c r="Y37" i="65" s="1"/>
  <c r="G37" i="65" a="1"/>
  <c r="G37" i="65" s="1"/>
  <c r="H37" i="65" a="1"/>
  <c r="H37" i="65" s="1"/>
  <c r="J37" i="65" a="1"/>
  <c r="J37" i="65" s="1"/>
  <c r="S37" i="65" a="1"/>
  <c r="S37" i="65" s="1"/>
  <c r="C38" i="65" a="1"/>
  <c r="C38" i="65" s="1"/>
  <c r="D38" i="65" a="1"/>
  <c r="D38" i="65" s="1"/>
  <c r="E38" i="65" a="1"/>
  <c r="E38" i="65" s="1"/>
  <c r="Y38" i="65" s="1"/>
  <c r="G38" i="65" a="1"/>
  <c r="G38" i="65" s="1"/>
  <c r="H38" i="65" a="1"/>
  <c r="H38" i="65" s="1"/>
  <c r="J38" i="65" a="1"/>
  <c r="J38" i="65" s="1"/>
  <c r="S38" i="65" a="1"/>
  <c r="S38" i="65" s="1"/>
  <c r="C39" i="65" a="1"/>
  <c r="C39" i="65" s="1"/>
  <c r="D39" i="65" a="1"/>
  <c r="D39" i="65" s="1"/>
  <c r="E39" i="65" a="1"/>
  <c r="E39" i="65" s="1"/>
  <c r="Y39" i="65" s="1"/>
  <c r="G39" i="65" a="1"/>
  <c r="G39" i="65" s="1"/>
  <c r="H39" i="65" a="1"/>
  <c r="H39" i="65" s="1"/>
  <c r="J39" i="65" a="1"/>
  <c r="J39" i="65" s="1"/>
  <c r="S39" i="65" a="1"/>
  <c r="S39" i="65" s="1"/>
  <c r="C40" i="65" a="1"/>
  <c r="C40" i="65" s="1"/>
  <c r="D40" i="65" a="1"/>
  <c r="D40" i="65" s="1"/>
  <c r="E40" i="65" a="1"/>
  <c r="E40" i="65" s="1"/>
  <c r="Y40" i="65" s="1"/>
  <c r="G40" i="65" a="1"/>
  <c r="G40" i="65" s="1"/>
  <c r="H40" i="65" a="1"/>
  <c r="H40" i="65" s="1"/>
  <c r="J40" i="65" a="1"/>
  <c r="J40" i="65" s="1"/>
  <c r="S40" i="65" a="1"/>
  <c r="S40" i="65" s="1"/>
  <c r="C41" i="65" a="1"/>
  <c r="C41" i="65" s="1"/>
  <c r="D41" i="65" a="1"/>
  <c r="D41" i="65" s="1"/>
  <c r="E41" i="65" a="1"/>
  <c r="E41" i="65" s="1"/>
  <c r="Y41" i="65" s="1"/>
  <c r="G41" i="65" a="1"/>
  <c r="G41" i="65" s="1"/>
  <c r="H41" i="65" a="1"/>
  <c r="H41" i="65" s="1"/>
  <c r="J41" i="65" a="1"/>
  <c r="J41" i="65" s="1"/>
  <c r="S41" i="65" a="1"/>
  <c r="S41" i="65" s="1"/>
  <c r="C42" i="65" a="1"/>
  <c r="C42" i="65" s="1"/>
  <c r="D42" i="65" a="1"/>
  <c r="D42" i="65" s="1"/>
  <c r="E42" i="65" a="1"/>
  <c r="E42" i="65" s="1"/>
  <c r="Y42" i="65" s="1"/>
  <c r="G42" i="65" a="1"/>
  <c r="G42" i="65" s="1"/>
  <c r="H42" i="65" a="1"/>
  <c r="H42" i="65" s="1"/>
  <c r="J42" i="65" a="1"/>
  <c r="J42" i="65" s="1"/>
  <c r="S42" i="65" a="1"/>
  <c r="S42" i="65" s="1"/>
  <c r="D4" i="65" a="1"/>
  <c r="D4" i="65" s="1"/>
  <c r="D5" i="65" a="1"/>
  <c r="D5" i="65" s="1"/>
  <c r="D6" i="65" a="1"/>
  <c r="D6" i="65" s="1"/>
  <c r="D7" i="65" a="1"/>
  <c r="D7" i="65" s="1"/>
  <c r="D8" i="65" a="1"/>
  <c r="D8" i="65" s="1"/>
  <c r="D9" i="65" a="1"/>
  <c r="D9" i="65" s="1"/>
  <c r="D10" i="65" a="1"/>
  <c r="D10" i="65" s="1"/>
  <c r="D11" i="65" a="1"/>
  <c r="D11" i="65" s="1"/>
  <c r="D12" i="65" a="1"/>
  <c r="D12" i="65" s="1"/>
  <c r="D13" i="65" a="1"/>
  <c r="D13" i="65" s="1"/>
  <c r="D14" i="65" a="1"/>
  <c r="D14" i="65" s="1"/>
  <c r="D15" i="65" a="1"/>
  <c r="D15" i="65" s="1"/>
  <c r="D16" i="65" a="1"/>
  <c r="D16" i="65" s="1"/>
  <c r="D17" i="65" a="1"/>
  <c r="D17" i="65" s="1"/>
  <c r="D18" i="65" a="1"/>
  <c r="D18" i="65" s="1"/>
  <c r="D19" i="65" a="1"/>
  <c r="D19" i="65" s="1"/>
  <c r="D20" i="65" a="1"/>
  <c r="D20" i="65" s="1"/>
  <c r="D21" i="65" a="1"/>
  <c r="D21" i="65" s="1"/>
  <c r="D22" i="65" a="1"/>
  <c r="D22" i="65" s="1"/>
  <c r="D23" i="65" a="1"/>
  <c r="D23" i="65" s="1"/>
  <c r="D24" i="65" a="1"/>
  <c r="D24" i="65" s="1"/>
  <c r="D25" i="65" a="1"/>
  <c r="D25" i="65" s="1"/>
  <c r="D26" i="65" a="1"/>
  <c r="D26" i="65" s="1"/>
  <c r="D27" i="65" a="1"/>
  <c r="D27" i="65" s="1"/>
  <c r="D28" i="65" a="1"/>
  <c r="D28" i="65" s="1"/>
  <c r="D29" i="65" a="1"/>
  <c r="D29" i="65" s="1"/>
  <c r="D30" i="65" a="1"/>
  <c r="D30" i="65" s="1"/>
  <c r="D31" i="65" a="1"/>
  <c r="D31" i="65" s="1"/>
  <c r="D32" i="65" a="1"/>
  <c r="D32" i="65" s="1"/>
  <c r="D43" i="65" a="1"/>
  <c r="D43" i="65" s="1"/>
  <c r="D44" i="65" a="1"/>
  <c r="D44" i="65" s="1"/>
  <c r="D45" i="65" a="1"/>
  <c r="D45" i="65" s="1"/>
  <c r="D46" i="65" a="1"/>
  <c r="D46" i="65" s="1"/>
  <c r="D47" i="65" a="1"/>
  <c r="D47" i="65" s="1"/>
  <c r="D48" i="65" a="1"/>
  <c r="D48" i="65" s="1"/>
  <c r="D69" i="65" a="1"/>
  <c r="D69" i="65" s="1"/>
  <c r="D70" i="65" a="1"/>
  <c r="D70" i="65" s="1"/>
  <c r="D71" i="65" a="1"/>
  <c r="D71" i="65" s="1"/>
  <c r="D72" i="65" a="1"/>
  <c r="D72" i="65" s="1"/>
  <c r="D73" i="65" a="1"/>
  <c r="D73" i="65" s="1"/>
  <c r="D74" i="65" a="1"/>
  <c r="D74" i="65" s="1"/>
  <c r="D75" i="65" a="1"/>
  <c r="D75" i="65" s="1"/>
  <c r="D76" i="65" a="1"/>
  <c r="D76" i="65" s="1"/>
  <c r="D77" i="65" a="1"/>
  <c r="D77" i="65" s="1"/>
  <c r="D78" i="65" a="1"/>
  <c r="D78" i="65" s="1"/>
  <c r="D79" i="65" a="1"/>
  <c r="D79" i="65" s="1"/>
  <c r="D80" i="65" a="1"/>
  <c r="D80" i="65" s="1"/>
  <c r="D81" i="65" a="1"/>
  <c r="D81" i="65" s="1"/>
  <c r="D82" i="65" a="1"/>
  <c r="D82" i="65" s="1"/>
  <c r="D83" i="65" a="1"/>
  <c r="D83" i="65" s="1"/>
  <c r="D84" i="65" a="1"/>
  <c r="D84" i="65" s="1"/>
  <c r="D85" i="65" a="1"/>
  <c r="D85" i="65" s="1"/>
  <c r="D86" i="65" a="1"/>
  <c r="D86" i="65" s="1"/>
  <c r="D87" i="65" a="1"/>
  <c r="D87" i="65" s="1"/>
  <c r="D88" i="65" a="1"/>
  <c r="D88" i="65" s="1"/>
  <c r="D89" i="65" a="1"/>
  <c r="D89" i="65" s="1"/>
  <c r="D90" i="65" a="1"/>
  <c r="D90" i="65" s="1"/>
  <c r="D91" i="65" a="1"/>
  <c r="D91" i="65" s="1"/>
  <c r="D92" i="65" a="1"/>
  <c r="D92" i="65" s="1"/>
  <c r="D93" i="65" a="1"/>
  <c r="D93" i="65" s="1"/>
  <c r="D94" i="65" a="1"/>
  <c r="D94" i="65" s="1"/>
  <c r="D95" i="65" a="1"/>
  <c r="D95" i="65" s="1"/>
  <c r="D96" i="65" a="1"/>
  <c r="D96" i="65" s="1"/>
  <c r="D97" i="65" a="1"/>
  <c r="D97" i="65" s="1"/>
  <c r="D98" i="65" a="1"/>
  <c r="D98" i="65" s="1"/>
  <c r="D99" i="65" a="1"/>
  <c r="D99" i="65" s="1"/>
  <c r="D100" i="65" a="1"/>
  <c r="D100" i="65" s="1"/>
  <c r="D101" i="65" a="1"/>
  <c r="D101" i="65" s="1"/>
  <c r="D102" i="65" a="1"/>
  <c r="D102" i="65" s="1"/>
  <c r="D103" i="65" a="1"/>
  <c r="D103" i="65" s="1"/>
  <c r="D104" i="65" a="1"/>
  <c r="D104" i="65" s="1"/>
  <c r="D105" i="65" a="1"/>
  <c r="D105" i="65" s="1"/>
  <c r="D106" i="65" a="1"/>
  <c r="D106" i="65" s="1"/>
  <c r="D107" i="65" a="1"/>
  <c r="D107" i="65" s="1"/>
  <c r="D108" i="65" a="1"/>
  <c r="D108" i="65" s="1"/>
  <c r="D109" i="65" a="1"/>
  <c r="D109" i="65" s="1"/>
  <c r="D110" i="65" a="1"/>
  <c r="D110" i="65" s="1"/>
  <c r="D111" i="65" a="1"/>
  <c r="D111" i="65" s="1"/>
  <c r="D112" i="65" a="1"/>
  <c r="D112" i="65" s="1"/>
  <c r="D113" i="65" a="1"/>
  <c r="D113" i="65" s="1"/>
  <c r="D114" i="65" a="1"/>
  <c r="D114" i="65" s="1"/>
  <c r="D115" i="65" a="1"/>
  <c r="D115" i="65" s="1"/>
  <c r="D116" i="65" a="1"/>
  <c r="D116" i="65" s="1"/>
  <c r="D117" i="65" a="1"/>
  <c r="D117" i="65" s="1"/>
  <c r="D118" i="65" a="1"/>
  <c r="D118" i="65" s="1"/>
  <c r="D119" i="65" a="1"/>
  <c r="D119" i="65" s="1"/>
  <c r="D120" i="65" a="1"/>
  <c r="D120" i="65" s="1"/>
  <c r="D121" i="65" a="1"/>
  <c r="D121" i="65" s="1"/>
  <c r="D122" i="65" a="1"/>
  <c r="D122" i="65" s="1"/>
  <c r="D123" i="65" a="1"/>
  <c r="D123" i="65" s="1"/>
  <c r="D124" i="65" a="1"/>
  <c r="D124" i="65" s="1"/>
  <c r="D125" i="65" a="1"/>
  <c r="D125" i="65" s="1"/>
  <c r="D126" i="65" a="1"/>
  <c r="D126" i="65" s="1"/>
  <c r="D127" i="65" a="1"/>
  <c r="D127" i="65" s="1"/>
  <c r="D128" i="65" a="1"/>
  <c r="D128" i="65" s="1"/>
  <c r="D129" i="65" a="1"/>
  <c r="D129" i="65" s="1"/>
  <c r="D130" i="65" a="1"/>
  <c r="D130" i="65" s="1"/>
  <c r="D131" i="65" a="1"/>
  <c r="D131" i="65" s="1"/>
  <c r="D132" i="65" a="1"/>
  <c r="D132" i="65" s="1"/>
  <c r="D133" i="65" a="1"/>
  <c r="D133" i="65" s="1"/>
  <c r="D134" i="65" a="1"/>
  <c r="D134" i="65" s="1"/>
  <c r="D135" i="65" a="1"/>
  <c r="D135" i="65" s="1"/>
  <c r="D136" i="65" a="1"/>
  <c r="D136" i="65" s="1"/>
  <c r="D137" i="65" a="1"/>
  <c r="D137" i="65" s="1"/>
  <c r="D138" i="65" a="1"/>
  <c r="D138" i="65" s="1"/>
  <c r="D139" i="65" a="1"/>
  <c r="D139" i="65" s="1"/>
  <c r="D140" i="65" a="1"/>
  <c r="D140" i="65" s="1"/>
  <c r="D141" i="65" a="1"/>
  <c r="D141" i="65" s="1"/>
  <c r="D142" i="65" a="1"/>
  <c r="D142" i="65" s="1"/>
  <c r="D143" i="65" a="1"/>
  <c r="D143" i="65" s="1"/>
  <c r="D144" i="65" a="1"/>
  <c r="D144" i="65" s="1"/>
  <c r="D145" i="65" a="1"/>
  <c r="D145" i="65" s="1"/>
  <c r="D146" i="65" a="1"/>
  <c r="D146" i="65" s="1"/>
  <c r="D147" i="65" a="1"/>
  <c r="D147" i="65" s="1"/>
  <c r="D148" i="65" a="1"/>
  <c r="D148" i="65" s="1"/>
  <c r="D149" i="65" a="1"/>
  <c r="D149" i="65" s="1"/>
  <c r="D150" i="65" a="1"/>
  <c r="D150" i="65" s="1"/>
  <c r="D151" i="65" a="1"/>
  <c r="D151" i="65" s="1"/>
  <c r="D152" i="65" a="1"/>
  <c r="D152" i="65" s="1"/>
  <c r="D153" i="65" a="1"/>
  <c r="D153" i="65" s="1"/>
  <c r="D154" i="65" a="1"/>
  <c r="D154" i="65" s="1"/>
  <c r="D155" i="65" a="1"/>
  <c r="D155" i="65" s="1"/>
  <c r="D156" i="65" a="1"/>
  <c r="D156" i="65" s="1"/>
  <c r="D157" i="65" a="1"/>
  <c r="D157" i="65" s="1"/>
  <c r="D158" i="65" a="1"/>
  <c r="D158" i="65" s="1"/>
  <c r="D159" i="65" a="1"/>
  <c r="D159" i="65" s="1"/>
  <c r="D160" i="65" a="1"/>
  <c r="D160" i="65" s="1"/>
  <c r="D161" i="65" a="1"/>
  <c r="D161" i="65" s="1"/>
  <c r="D162" i="65" a="1"/>
  <c r="D162" i="65" s="1"/>
  <c r="D163" i="65" a="1"/>
  <c r="D163" i="65" s="1"/>
  <c r="D164" i="65" a="1"/>
  <c r="D164" i="65" s="1"/>
  <c r="D165" i="65" a="1"/>
  <c r="D165" i="65" s="1"/>
  <c r="D166" i="65" a="1"/>
  <c r="D166" i="65" s="1"/>
  <c r="D167" i="65" a="1"/>
  <c r="D167" i="65" s="1"/>
  <c r="D168" i="65" a="1"/>
  <c r="D168" i="65" s="1"/>
  <c r="D169" i="65" a="1"/>
  <c r="D169" i="65" s="1"/>
  <c r="D170" i="65" a="1"/>
  <c r="D170" i="65" s="1"/>
  <c r="D171" i="65" a="1"/>
  <c r="D171" i="65" s="1"/>
  <c r="D172" i="65" a="1"/>
  <c r="D172" i="65" s="1"/>
  <c r="D173" i="65" a="1"/>
  <c r="D173" i="65" s="1"/>
  <c r="D174" i="65" a="1"/>
  <c r="D174" i="65" s="1"/>
  <c r="D175" i="65" a="1"/>
  <c r="D175" i="65" s="1"/>
  <c r="D176" i="65" a="1"/>
  <c r="D176" i="65" s="1"/>
  <c r="D177" i="65" a="1"/>
  <c r="D177" i="65" s="1"/>
  <c r="D178" i="65" a="1"/>
  <c r="D178" i="65" s="1"/>
  <c r="D179" i="65" a="1"/>
  <c r="D179" i="65" s="1"/>
  <c r="D180" i="65" a="1"/>
  <c r="D180" i="65" s="1"/>
  <c r="D181" i="65" a="1"/>
  <c r="D181" i="65" s="1"/>
  <c r="D182" i="65" a="1"/>
  <c r="D182" i="65" s="1"/>
  <c r="D183" i="65" a="1"/>
  <c r="D183" i="65" s="1"/>
  <c r="D184" i="65" a="1"/>
  <c r="D184" i="65" s="1"/>
  <c r="D185" i="65" a="1"/>
  <c r="D185" i="65" s="1"/>
  <c r="D186" i="65" a="1"/>
  <c r="D186" i="65" s="1"/>
  <c r="D187" i="65" a="1"/>
  <c r="D187" i="65" s="1"/>
  <c r="D188" i="65" a="1"/>
  <c r="D188" i="65" s="1"/>
  <c r="D189" i="65" a="1"/>
  <c r="D189" i="65" s="1"/>
  <c r="D190" i="65" a="1"/>
  <c r="D190" i="65" s="1"/>
  <c r="D191" i="65" a="1"/>
  <c r="D191" i="65" s="1"/>
  <c r="D192" i="65" a="1"/>
  <c r="D192" i="65" s="1"/>
  <c r="D193" i="65" a="1"/>
  <c r="D193" i="65" s="1"/>
  <c r="D194" i="65" a="1"/>
  <c r="D194" i="65" s="1"/>
  <c r="D195" i="65" a="1"/>
  <c r="D195" i="65" s="1"/>
  <c r="D196" i="65" a="1"/>
  <c r="D196" i="65" s="1"/>
  <c r="D197" i="65" a="1"/>
  <c r="D197" i="65" s="1"/>
  <c r="D198" i="65" a="1"/>
  <c r="D198" i="65" s="1"/>
  <c r="D199" i="65" a="1"/>
  <c r="D199" i="65" s="1"/>
  <c r="D200" i="65" a="1"/>
  <c r="D200" i="65" s="1"/>
  <c r="BQ27" i="63"/>
  <c r="BP27" i="63"/>
  <c r="BO27" i="63"/>
  <c r="BN27" i="63"/>
  <c r="BM27" i="63"/>
  <c r="BL27" i="63"/>
  <c r="BK27" i="63"/>
  <c r="BJ27" i="63"/>
  <c r="BI27" i="63"/>
  <c r="BH27" i="63"/>
  <c r="BG27" i="63"/>
  <c r="BF27" i="63"/>
  <c r="BE27" i="63"/>
  <c r="BD27" i="63"/>
  <c r="BC27" i="63"/>
  <c r="BB27" i="63"/>
  <c r="BA27" i="63"/>
  <c r="AZ27" i="63"/>
  <c r="AY27" i="63"/>
  <c r="AX27" i="63"/>
  <c r="AQ27" i="63"/>
  <c r="AR27" i="63"/>
  <c r="AS27" i="63"/>
  <c r="AT27" i="63"/>
  <c r="AU27" i="63"/>
  <c r="AV27" i="63"/>
  <c r="AW27" i="63"/>
  <c r="AN27" i="63"/>
  <c r="AO27" i="63"/>
  <c r="AP27" i="63"/>
  <c r="Q28" i="24"/>
  <c r="O28" i="24"/>
  <c r="M28" i="24"/>
  <c r="K28" i="24"/>
  <c r="Q27" i="24"/>
  <c r="O27" i="24"/>
  <c r="M27" i="24"/>
  <c r="K27" i="24"/>
  <c r="P26" i="24"/>
  <c r="Q26" i="24" s="1"/>
  <c r="O26" i="24"/>
  <c r="L26" i="24"/>
  <c r="K26" i="24"/>
  <c r="Q25" i="24"/>
  <c r="O25" i="24"/>
  <c r="M25" i="24"/>
  <c r="K25" i="24"/>
  <c r="Q24" i="24"/>
  <c r="O24" i="24"/>
  <c r="M24" i="24"/>
  <c r="K24" i="24"/>
  <c r="AM27" i="63"/>
  <c r="AL27" i="63"/>
  <c r="AK27" i="63"/>
  <c r="AJ27" i="63"/>
  <c r="AI27" i="63"/>
  <c r="AH27" i="63"/>
  <c r="AG27" i="63"/>
  <c r="AF27" i="63"/>
  <c r="AE27" i="63"/>
  <c r="AD27" i="63"/>
  <c r="AC27" i="63"/>
  <c r="AB27" i="63"/>
  <c r="X27" i="63"/>
  <c r="Y27" i="63"/>
  <c r="V27" i="63"/>
  <c r="W27" i="63"/>
  <c r="U27" i="63"/>
  <c r="T27" i="63"/>
  <c r="N27" i="63"/>
  <c r="AH21" i="4"/>
  <c r="AI21" i="4"/>
  <c r="AJ21" i="4"/>
  <c r="AK21" i="4"/>
  <c r="AL21" i="4"/>
  <c r="AM21" i="4"/>
  <c r="AN21" i="4"/>
  <c r="AO21" i="4"/>
  <c r="AP21" i="4"/>
  <c r="AQ21" i="4"/>
  <c r="AR21" i="4"/>
  <c r="AS21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H24" i="4" a="1"/>
  <c r="AH24" i="4" s="1"/>
  <c r="AI24" i="4" a="1"/>
  <c r="AI24" i="4" s="1"/>
  <c r="AJ24" i="4" a="1"/>
  <c r="AJ24" i="4" s="1"/>
  <c r="AK24" i="4" a="1"/>
  <c r="AK24" i="4" s="1"/>
  <c r="AL24" i="4" a="1"/>
  <c r="AL24" i="4" s="1"/>
  <c r="AM24" i="4" a="1"/>
  <c r="AM24" i="4" s="1"/>
  <c r="AN24" i="4" a="1"/>
  <c r="AN24" i="4" s="1"/>
  <c r="AO24" i="4" a="1"/>
  <c r="AO24" i="4" s="1"/>
  <c r="AP24" i="4" a="1"/>
  <c r="AP24" i="4" s="1"/>
  <c r="AQ24" i="4" a="1"/>
  <c r="AQ24" i="4" s="1"/>
  <c r="AR24" i="4" a="1"/>
  <c r="AR24" i="4" s="1"/>
  <c r="AS24" i="4" a="1"/>
  <c r="AS24" i="4" s="1"/>
  <c r="AH25" i="4" a="1"/>
  <c r="AH25" i="4" s="1"/>
  <c r="AI25" i="4" a="1"/>
  <c r="AI25" i="4" s="1"/>
  <c r="AJ25" i="4" a="1"/>
  <c r="AJ25" i="4" s="1"/>
  <c r="AK25" i="4" a="1"/>
  <c r="AK25" i="4" s="1"/>
  <c r="AL25" i="4" a="1"/>
  <c r="AL25" i="4" s="1"/>
  <c r="AM25" i="4" a="1"/>
  <c r="AM25" i="4" s="1"/>
  <c r="AN25" i="4" a="1"/>
  <c r="AN25" i="4" s="1"/>
  <c r="AO25" i="4" a="1"/>
  <c r="AO25" i="4" s="1"/>
  <c r="AP25" i="4" a="1"/>
  <c r="AP25" i="4" s="1"/>
  <c r="AQ25" i="4" a="1"/>
  <c r="AQ25" i="4" s="1"/>
  <c r="AR25" i="4" a="1"/>
  <c r="AR25" i="4" s="1"/>
  <c r="AS25" i="4" a="1"/>
  <c r="AS25" i="4" s="1"/>
  <c r="AH26" i="4" a="1"/>
  <c r="AH26" i="4" s="1"/>
  <c r="AI26" i="4" a="1"/>
  <c r="AI26" i="4" s="1"/>
  <c r="AJ26" i="4" a="1"/>
  <c r="AJ26" i="4" s="1"/>
  <c r="AK26" i="4" a="1"/>
  <c r="AK26" i="4" s="1"/>
  <c r="AL26" i="4" a="1"/>
  <c r="AL26" i="4" s="1"/>
  <c r="AM26" i="4" a="1"/>
  <c r="AM26" i="4" s="1"/>
  <c r="AN26" i="4" a="1"/>
  <c r="AN26" i="4" s="1"/>
  <c r="AO26" i="4" a="1"/>
  <c r="AO26" i="4" s="1"/>
  <c r="AP26" i="4" a="1"/>
  <c r="AP26" i="4" s="1"/>
  <c r="AQ26" i="4" a="1"/>
  <c r="AQ26" i="4" s="1"/>
  <c r="AR26" i="4" a="1"/>
  <c r="AR26" i="4" s="1"/>
  <c r="AS26" i="4" a="1"/>
  <c r="AS26" i="4" s="1"/>
  <c r="AH27" i="4" a="1"/>
  <c r="AH27" i="4" s="1"/>
  <c r="AI27" i="4" a="1"/>
  <c r="AI27" i="4" s="1"/>
  <c r="AJ27" i="4" a="1"/>
  <c r="AJ27" i="4" s="1"/>
  <c r="AK27" i="4" a="1"/>
  <c r="AK27" i="4" s="1"/>
  <c r="AL27" i="4" a="1"/>
  <c r="AL27" i="4" s="1"/>
  <c r="AM27" i="4" a="1"/>
  <c r="AM27" i="4" s="1"/>
  <c r="AN27" i="4" a="1"/>
  <c r="AN27" i="4" s="1"/>
  <c r="AO27" i="4" a="1"/>
  <c r="AO27" i="4" s="1"/>
  <c r="AP27" i="4" a="1"/>
  <c r="AP27" i="4" s="1"/>
  <c r="AQ27" i="4" a="1"/>
  <c r="AQ27" i="4" s="1"/>
  <c r="AR27" i="4" a="1"/>
  <c r="AR27" i="4" s="1"/>
  <c r="AS27" i="4" a="1"/>
  <c r="AS27" i="4" s="1"/>
  <c r="AH28" i="4" a="1"/>
  <c r="AH28" i="4" s="1"/>
  <c r="AI28" i="4" a="1"/>
  <c r="AI28" i="4" s="1"/>
  <c r="AJ28" i="4" a="1"/>
  <c r="AJ28" i="4" s="1"/>
  <c r="AK28" i="4" a="1"/>
  <c r="AK28" i="4" s="1"/>
  <c r="AL28" i="4" a="1"/>
  <c r="AL28" i="4" s="1"/>
  <c r="AM28" i="4" a="1"/>
  <c r="AM28" i="4" s="1"/>
  <c r="AN28" i="4" a="1"/>
  <c r="AN28" i="4" s="1"/>
  <c r="AO28" i="4" a="1"/>
  <c r="AO28" i="4" s="1"/>
  <c r="AP28" i="4" a="1"/>
  <c r="AP28" i="4" s="1"/>
  <c r="AQ28" i="4" a="1"/>
  <c r="AQ28" i="4" s="1"/>
  <c r="AR28" i="4" a="1"/>
  <c r="AR28" i="4" s="1"/>
  <c r="AS28" i="4" a="1"/>
  <c r="AS28" i="4" s="1"/>
  <c r="AH29" i="4" a="1"/>
  <c r="AH29" i="4" s="1"/>
  <c r="AI29" i="4" a="1"/>
  <c r="AI29" i="4" s="1"/>
  <c r="AJ29" i="4" a="1"/>
  <c r="AJ29" i="4" s="1"/>
  <c r="AK29" i="4" a="1"/>
  <c r="AK29" i="4" s="1"/>
  <c r="AL29" i="4" a="1"/>
  <c r="AL29" i="4" s="1"/>
  <c r="AM29" i="4" a="1"/>
  <c r="AM29" i="4" s="1"/>
  <c r="AN29" i="4" a="1"/>
  <c r="AN29" i="4" s="1"/>
  <c r="AO29" i="4" a="1"/>
  <c r="AO29" i="4" s="1"/>
  <c r="AP29" i="4" a="1"/>
  <c r="AP29" i="4" s="1"/>
  <c r="AQ29" i="4" a="1"/>
  <c r="AQ29" i="4" s="1"/>
  <c r="AR29" i="4" a="1"/>
  <c r="AR29" i="4" s="1"/>
  <c r="AS29" i="4" a="1"/>
  <c r="AS29" i="4" s="1"/>
  <c r="AH30" i="4" a="1"/>
  <c r="AH30" i="4" s="1"/>
  <c r="AI30" i="4" a="1"/>
  <c r="AI30" i="4" s="1"/>
  <c r="AJ30" i="4" a="1"/>
  <c r="AJ30" i="4" s="1"/>
  <c r="AK30" i="4" a="1"/>
  <c r="AK30" i="4" s="1"/>
  <c r="AL30" i="4" a="1"/>
  <c r="AL30" i="4" s="1"/>
  <c r="AM30" i="4" a="1"/>
  <c r="AM30" i="4" s="1"/>
  <c r="AN30" i="4" a="1"/>
  <c r="AN30" i="4" s="1"/>
  <c r="AO30" i="4" a="1"/>
  <c r="AO30" i="4" s="1"/>
  <c r="AP30" i="4" a="1"/>
  <c r="AP30" i="4" s="1"/>
  <c r="AQ30" i="4" a="1"/>
  <c r="AQ30" i="4" s="1"/>
  <c r="AR30" i="4" a="1"/>
  <c r="AR30" i="4" s="1"/>
  <c r="AS30" i="4" a="1"/>
  <c r="AS30" i="4" s="1"/>
  <c r="AH31" i="4" a="1"/>
  <c r="AH31" i="4" s="1"/>
  <c r="AI31" i="4" a="1"/>
  <c r="AI31" i="4" s="1"/>
  <c r="AJ31" i="4" a="1"/>
  <c r="AJ31" i="4" s="1"/>
  <c r="AK31" i="4" a="1"/>
  <c r="AK31" i="4" s="1"/>
  <c r="AL31" i="4" a="1"/>
  <c r="AL31" i="4" s="1"/>
  <c r="AM31" i="4" a="1"/>
  <c r="AM31" i="4" s="1"/>
  <c r="AN31" i="4" a="1"/>
  <c r="AN31" i="4" s="1"/>
  <c r="AO31" i="4" a="1"/>
  <c r="AO31" i="4" s="1"/>
  <c r="AP31" i="4" a="1"/>
  <c r="AP31" i="4" s="1"/>
  <c r="AQ31" i="4" a="1"/>
  <c r="AQ31" i="4" s="1"/>
  <c r="AR31" i="4" a="1"/>
  <c r="AR31" i="4" s="1"/>
  <c r="AS31" i="4" a="1"/>
  <c r="AS31" i="4" s="1"/>
  <c r="AH32" i="4" a="1"/>
  <c r="AH32" i="4" s="1"/>
  <c r="AI32" i="4" a="1"/>
  <c r="AI32" i="4" s="1"/>
  <c r="AJ32" i="4" a="1"/>
  <c r="AJ32" i="4" s="1"/>
  <c r="AK32" i="4" a="1"/>
  <c r="AK32" i="4" s="1"/>
  <c r="AL32" i="4" a="1"/>
  <c r="AL32" i="4" s="1"/>
  <c r="AM32" i="4" a="1"/>
  <c r="AM32" i="4" s="1"/>
  <c r="AN32" i="4" a="1"/>
  <c r="AN32" i="4" s="1"/>
  <c r="AO32" i="4" a="1"/>
  <c r="AO32" i="4" s="1"/>
  <c r="AP32" i="4" a="1"/>
  <c r="AP32" i="4" s="1"/>
  <c r="AQ32" i="4" a="1"/>
  <c r="AQ32" i="4" s="1"/>
  <c r="AR32" i="4" a="1"/>
  <c r="AR32" i="4" s="1"/>
  <c r="AS32" i="4" a="1"/>
  <c r="AS32" i="4" s="1"/>
  <c r="AH33" i="4" a="1"/>
  <c r="AH33" i="4" s="1"/>
  <c r="AI33" i="4" a="1"/>
  <c r="AI33" i="4" s="1"/>
  <c r="AJ33" i="4" a="1"/>
  <c r="AJ33" i="4" s="1"/>
  <c r="AK33" i="4" a="1"/>
  <c r="AK33" i="4" s="1"/>
  <c r="AL33" i="4" a="1"/>
  <c r="AL33" i="4" s="1"/>
  <c r="AM33" i="4" a="1"/>
  <c r="AM33" i="4" s="1"/>
  <c r="AN33" i="4" a="1"/>
  <c r="AN33" i="4" s="1"/>
  <c r="AO33" i="4" a="1"/>
  <c r="AO33" i="4" s="1"/>
  <c r="AP33" i="4" a="1"/>
  <c r="AP33" i="4" s="1"/>
  <c r="AQ33" i="4" a="1"/>
  <c r="AQ33" i="4" s="1"/>
  <c r="AR33" i="4" a="1"/>
  <c r="AR33" i="4" s="1"/>
  <c r="AS33" i="4" a="1"/>
  <c r="AS33" i="4" s="1"/>
  <c r="AH34" i="4" a="1"/>
  <c r="AH34" i="4" s="1"/>
  <c r="AI34" i="4" a="1"/>
  <c r="AI34" i="4" s="1"/>
  <c r="AJ34" i="4" a="1"/>
  <c r="AJ34" i="4" s="1"/>
  <c r="AK34" i="4" a="1"/>
  <c r="AK34" i="4" s="1"/>
  <c r="AL34" i="4" a="1"/>
  <c r="AL34" i="4" s="1"/>
  <c r="AM34" i="4" a="1"/>
  <c r="AM34" i="4" s="1"/>
  <c r="AN34" i="4" a="1"/>
  <c r="AN34" i="4" s="1"/>
  <c r="AO34" i="4" a="1"/>
  <c r="AO34" i="4" s="1"/>
  <c r="AP34" i="4" a="1"/>
  <c r="AP34" i="4" s="1"/>
  <c r="AQ34" i="4" a="1"/>
  <c r="AQ34" i="4" s="1"/>
  <c r="AR34" i="4" a="1"/>
  <c r="AR34" i="4" s="1"/>
  <c r="AS34" i="4" a="1"/>
  <c r="AS34" i="4" s="1"/>
  <c r="AH35" i="4" a="1"/>
  <c r="AH35" i="4" s="1"/>
  <c r="AI35" i="4" a="1"/>
  <c r="AI35" i="4" s="1"/>
  <c r="AJ35" i="4" a="1"/>
  <c r="AJ35" i="4" s="1"/>
  <c r="AK35" i="4" a="1"/>
  <c r="AK35" i="4" s="1"/>
  <c r="AL35" i="4" a="1"/>
  <c r="AL35" i="4" s="1"/>
  <c r="AM35" i="4" a="1"/>
  <c r="AM35" i="4" s="1"/>
  <c r="AN35" i="4" a="1"/>
  <c r="AN35" i="4" s="1"/>
  <c r="AO35" i="4" a="1"/>
  <c r="AO35" i="4" s="1"/>
  <c r="AP35" i="4" a="1"/>
  <c r="AP35" i="4" s="1"/>
  <c r="AQ35" i="4" a="1"/>
  <c r="AQ35" i="4" s="1"/>
  <c r="AR35" i="4" a="1"/>
  <c r="AR35" i="4" s="1"/>
  <c r="AS35" i="4" a="1"/>
  <c r="AS35" i="4" s="1"/>
  <c r="AH36" i="4" a="1"/>
  <c r="AH36" i="4" s="1"/>
  <c r="AI36" i="4" a="1"/>
  <c r="AI36" i="4" s="1"/>
  <c r="AJ36" i="4" a="1"/>
  <c r="AJ36" i="4" s="1"/>
  <c r="AK36" i="4" a="1"/>
  <c r="AK36" i="4" s="1"/>
  <c r="AL36" i="4" a="1"/>
  <c r="AL36" i="4" s="1"/>
  <c r="AM36" i="4" a="1"/>
  <c r="AM36" i="4" s="1"/>
  <c r="AN36" i="4" a="1"/>
  <c r="AN36" i="4" s="1"/>
  <c r="AO36" i="4" a="1"/>
  <c r="AO36" i="4" s="1"/>
  <c r="AP36" i="4" a="1"/>
  <c r="AP36" i="4" s="1"/>
  <c r="AQ36" i="4" a="1"/>
  <c r="AQ36" i="4" s="1"/>
  <c r="AR36" i="4" a="1"/>
  <c r="AR36" i="4" s="1"/>
  <c r="AS36" i="4" a="1"/>
  <c r="AS36" i="4" s="1"/>
  <c r="AH37" i="4" a="1"/>
  <c r="AH37" i="4" s="1"/>
  <c r="AI37" i="4" a="1"/>
  <c r="AI37" i="4" s="1"/>
  <c r="AJ37" i="4" a="1"/>
  <c r="AJ37" i="4" s="1"/>
  <c r="AK37" i="4" a="1"/>
  <c r="AK37" i="4" s="1"/>
  <c r="AL37" i="4" a="1"/>
  <c r="AL37" i="4" s="1"/>
  <c r="AM37" i="4" a="1"/>
  <c r="AM37" i="4" s="1"/>
  <c r="AN37" i="4" a="1"/>
  <c r="AN37" i="4" s="1"/>
  <c r="AO37" i="4" a="1"/>
  <c r="AO37" i="4" s="1"/>
  <c r="AP37" i="4" a="1"/>
  <c r="AP37" i="4" s="1"/>
  <c r="AQ37" i="4" a="1"/>
  <c r="AQ37" i="4" s="1"/>
  <c r="AR37" i="4" a="1"/>
  <c r="AR37" i="4" s="1"/>
  <c r="AS37" i="4" a="1"/>
  <c r="AS37" i="4" s="1"/>
  <c r="AH38" i="4" a="1"/>
  <c r="AH38" i="4" s="1"/>
  <c r="AI38" i="4" a="1"/>
  <c r="AI38" i="4" s="1"/>
  <c r="AJ38" i="4" a="1"/>
  <c r="AJ38" i="4" s="1"/>
  <c r="AK38" i="4" a="1"/>
  <c r="AK38" i="4" s="1"/>
  <c r="AL38" i="4" a="1"/>
  <c r="AL38" i="4" s="1"/>
  <c r="AM38" i="4" a="1"/>
  <c r="AM38" i="4" s="1"/>
  <c r="AN38" i="4" a="1"/>
  <c r="AN38" i="4" s="1"/>
  <c r="AO38" i="4" a="1"/>
  <c r="AO38" i="4" s="1"/>
  <c r="AP38" i="4" a="1"/>
  <c r="AP38" i="4" s="1"/>
  <c r="AQ38" i="4" a="1"/>
  <c r="AQ38" i="4" s="1"/>
  <c r="AR38" i="4" a="1"/>
  <c r="AR38" i="4" s="1"/>
  <c r="AS38" i="4" a="1"/>
  <c r="AS38" i="4" s="1"/>
  <c r="AH39" i="4" a="1"/>
  <c r="AH39" i="4" s="1"/>
  <c r="AI39" i="4" a="1"/>
  <c r="AI39" i="4" s="1"/>
  <c r="AJ39" i="4" a="1"/>
  <c r="AJ39" i="4" s="1"/>
  <c r="AK39" i="4" a="1"/>
  <c r="AK39" i="4" s="1"/>
  <c r="AL39" i="4" a="1"/>
  <c r="AL39" i="4" s="1"/>
  <c r="AM39" i="4" a="1"/>
  <c r="AM39" i="4" s="1"/>
  <c r="AN39" i="4" a="1"/>
  <c r="AN39" i="4" s="1"/>
  <c r="AO39" i="4" a="1"/>
  <c r="AO39" i="4" s="1"/>
  <c r="AP39" i="4" a="1"/>
  <c r="AP39" i="4" s="1"/>
  <c r="AQ39" i="4" a="1"/>
  <c r="AQ39" i="4" s="1"/>
  <c r="AR39" i="4" a="1"/>
  <c r="AR39" i="4" s="1"/>
  <c r="AS39" i="4" a="1"/>
  <c r="AS39" i="4" s="1"/>
  <c r="AH40" i="4" a="1"/>
  <c r="AH40" i="4" s="1"/>
  <c r="AI40" i="4" a="1"/>
  <c r="AI40" i="4" s="1"/>
  <c r="AJ40" i="4" a="1"/>
  <c r="AJ40" i="4" s="1"/>
  <c r="AK40" i="4" a="1"/>
  <c r="AK40" i="4" s="1"/>
  <c r="AL40" i="4" a="1"/>
  <c r="AL40" i="4" s="1"/>
  <c r="AM40" i="4" a="1"/>
  <c r="AM40" i="4" s="1"/>
  <c r="AN40" i="4" a="1"/>
  <c r="AN40" i="4" s="1"/>
  <c r="AO40" i="4" a="1"/>
  <c r="AO40" i="4" s="1"/>
  <c r="AP40" i="4" a="1"/>
  <c r="AP40" i="4" s="1"/>
  <c r="AQ40" i="4" a="1"/>
  <c r="AQ40" i="4" s="1"/>
  <c r="AR40" i="4" a="1"/>
  <c r="AR40" i="4" s="1"/>
  <c r="AS40" i="4" a="1"/>
  <c r="AS40" i="4" s="1"/>
  <c r="AH41" i="4" a="1"/>
  <c r="AH41" i="4" s="1"/>
  <c r="AI41" i="4" a="1"/>
  <c r="AI41" i="4" s="1"/>
  <c r="AJ41" i="4" a="1"/>
  <c r="AJ41" i="4" s="1"/>
  <c r="AK41" i="4" a="1"/>
  <c r="AK41" i="4" s="1"/>
  <c r="AL41" i="4" a="1"/>
  <c r="AL41" i="4" s="1"/>
  <c r="AM41" i="4" a="1"/>
  <c r="AM41" i="4" s="1"/>
  <c r="AN41" i="4" a="1"/>
  <c r="AN41" i="4" s="1"/>
  <c r="AO41" i="4" a="1"/>
  <c r="AO41" i="4" s="1"/>
  <c r="AP41" i="4" a="1"/>
  <c r="AP41" i="4" s="1"/>
  <c r="AQ41" i="4" a="1"/>
  <c r="AQ41" i="4" s="1"/>
  <c r="AR41" i="4" a="1"/>
  <c r="AR41" i="4" s="1"/>
  <c r="AS41" i="4" a="1"/>
  <c r="AS41" i="4" s="1"/>
  <c r="AH42" i="4" a="1"/>
  <c r="AH42" i="4" s="1"/>
  <c r="AI42" i="4" a="1"/>
  <c r="AI42" i="4" s="1"/>
  <c r="AJ42" i="4" a="1"/>
  <c r="AJ42" i="4" s="1"/>
  <c r="AK42" i="4" a="1"/>
  <c r="AK42" i="4" s="1"/>
  <c r="AL42" i="4" a="1"/>
  <c r="AL42" i="4" s="1"/>
  <c r="AM42" i="4" a="1"/>
  <c r="AM42" i="4" s="1"/>
  <c r="AN42" i="4" a="1"/>
  <c r="AN42" i="4" s="1"/>
  <c r="AO42" i="4" a="1"/>
  <c r="AO42" i="4" s="1"/>
  <c r="AP42" i="4" a="1"/>
  <c r="AP42" i="4" s="1"/>
  <c r="AQ42" i="4" a="1"/>
  <c r="AQ42" i="4" s="1"/>
  <c r="AR42" i="4" a="1"/>
  <c r="AR42" i="4" s="1"/>
  <c r="AS42" i="4" a="1"/>
  <c r="AS42" i="4" s="1"/>
  <c r="AH43" i="4" a="1"/>
  <c r="AH43" i="4" s="1"/>
  <c r="AI43" i="4" a="1"/>
  <c r="AI43" i="4" s="1"/>
  <c r="AJ43" i="4" a="1"/>
  <c r="AJ43" i="4" s="1"/>
  <c r="AK43" i="4" a="1"/>
  <c r="AK43" i="4" s="1"/>
  <c r="AL43" i="4" a="1"/>
  <c r="AL43" i="4" s="1"/>
  <c r="AM43" i="4" a="1"/>
  <c r="AM43" i="4" s="1"/>
  <c r="AN43" i="4" a="1"/>
  <c r="AN43" i="4" s="1"/>
  <c r="AO43" i="4" a="1"/>
  <c r="AO43" i="4" s="1"/>
  <c r="AP43" i="4" a="1"/>
  <c r="AP43" i="4" s="1"/>
  <c r="AQ43" i="4" a="1"/>
  <c r="AQ43" i="4" s="1"/>
  <c r="AR43" i="4" a="1"/>
  <c r="AR43" i="4" s="1"/>
  <c r="AS43" i="4" a="1"/>
  <c r="AS43" i="4" s="1"/>
  <c r="AH44" i="4" a="1"/>
  <c r="AH44" i="4" s="1"/>
  <c r="AI44" i="4" a="1"/>
  <c r="AI44" i="4" s="1"/>
  <c r="AJ44" i="4" a="1"/>
  <c r="AJ44" i="4" s="1"/>
  <c r="AK44" i="4" a="1"/>
  <c r="AK44" i="4" s="1"/>
  <c r="AL44" i="4" a="1"/>
  <c r="AL44" i="4" s="1"/>
  <c r="AM44" i="4" a="1"/>
  <c r="AM44" i="4" s="1"/>
  <c r="AN44" i="4" a="1"/>
  <c r="AN44" i="4" s="1"/>
  <c r="AO44" i="4" a="1"/>
  <c r="AO44" i="4" s="1"/>
  <c r="AP44" i="4" a="1"/>
  <c r="AP44" i="4" s="1"/>
  <c r="AQ44" i="4" a="1"/>
  <c r="AQ44" i="4" s="1"/>
  <c r="AR44" i="4" a="1"/>
  <c r="AR44" i="4" s="1"/>
  <c r="AS44" i="4" a="1"/>
  <c r="AS44" i="4" s="1"/>
  <c r="AH45" i="4" a="1"/>
  <c r="AH45" i="4" s="1"/>
  <c r="AI45" i="4" a="1"/>
  <c r="AI45" i="4" s="1"/>
  <c r="AJ45" i="4" a="1"/>
  <c r="AJ45" i="4" s="1"/>
  <c r="AK45" i="4" a="1"/>
  <c r="AK45" i="4" s="1"/>
  <c r="AL45" i="4" a="1"/>
  <c r="AL45" i="4" s="1"/>
  <c r="AM45" i="4" a="1"/>
  <c r="AM45" i="4" s="1"/>
  <c r="AN45" i="4" a="1"/>
  <c r="AN45" i="4" s="1"/>
  <c r="AO45" i="4" a="1"/>
  <c r="AO45" i="4" s="1"/>
  <c r="AP45" i="4" a="1"/>
  <c r="AP45" i="4" s="1"/>
  <c r="AQ45" i="4" a="1"/>
  <c r="AQ45" i="4" s="1"/>
  <c r="AR45" i="4" a="1"/>
  <c r="AR45" i="4" s="1"/>
  <c r="AS45" i="4" a="1"/>
  <c r="AS45" i="4" s="1"/>
  <c r="AH46" i="4" a="1"/>
  <c r="AH46" i="4" s="1"/>
  <c r="AI46" i="4" a="1"/>
  <c r="AI46" i="4" s="1"/>
  <c r="AJ46" i="4" a="1"/>
  <c r="AJ46" i="4" s="1"/>
  <c r="AK46" i="4" a="1"/>
  <c r="AK46" i="4" s="1"/>
  <c r="AL46" i="4" a="1"/>
  <c r="AL46" i="4" s="1"/>
  <c r="AM46" i="4" a="1"/>
  <c r="AM46" i="4" s="1"/>
  <c r="AN46" i="4" a="1"/>
  <c r="AN46" i="4" s="1"/>
  <c r="AO46" i="4" a="1"/>
  <c r="AO46" i="4" s="1"/>
  <c r="AP46" i="4" a="1"/>
  <c r="AP46" i="4" s="1"/>
  <c r="AQ46" i="4" a="1"/>
  <c r="AQ46" i="4" s="1"/>
  <c r="AR46" i="4" a="1"/>
  <c r="AR46" i="4" s="1"/>
  <c r="AS46" i="4" a="1"/>
  <c r="AS46" i="4" s="1"/>
  <c r="AD21" i="4"/>
  <c r="AE21" i="4"/>
  <c r="AF21" i="4"/>
  <c r="AG21" i="4"/>
  <c r="AD22" i="4"/>
  <c r="AE22" i="4"/>
  <c r="AF22" i="4"/>
  <c r="AG22" i="4"/>
  <c r="AD24" i="4" a="1"/>
  <c r="AD24" i="4" s="1"/>
  <c r="AE24" i="4" a="1"/>
  <c r="AE24" i="4" s="1"/>
  <c r="AF24" i="4" a="1"/>
  <c r="AF24" i="4" s="1"/>
  <c r="AG24" i="4" a="1"/>
  <c r="AG24" i="4" s="1"/>
  <c r="AD25" i="4" a="1"/>
  <c r="AD25" i="4" s="1"/>
  <c r="AE25" i="4" a="1"/>
  <c r="AE25" i="4" s="1"/>
  <c r="AF25" i="4" a="1"/>
  <c r="AF25" i="4" s="1"/>
  <c r="AG25" i="4" a="1"/>
  <c r="AG25" i="4" s="1"/>
  <c r="AD26" i="4" a="1"/>
  <c r="AD26" i="4" s="1"/>
  <c r="AE26" i="4" a="1"/>
  <c r="AE26" i="4" s="1"/>
  <c r="AF26" i="4" a="1"/>
  <c r="AF26" i="4" s="1"/>
  <c r="AG26" i="4" a="1"/>
  <c r="AG26" i="4" s="1"/>
  <c r="AD27" i="4" a="1"/>
  <c r="AD27" i="4" s="1"/>
  <c r="AE27" i="4" a="1"/>
  <c r="AE27" i="4" s="1"/>
  <c r="AF27" i="4" a="1"/>
  <c r="AF27" i="4" s="1"/>
  <c r="AG27" i="4" a="1"/>
  <c r="AG27" i="4" s="1"/>
  <c r="AD28" i="4" a="1"/>
  <c r="AD28" i="4" s="1"/>
  <c r="AE28" i="4" a="1"/>
  <c r="AE28" i="4" s="1"/>
  <c r="AF28" i="4" a="1"/>
  <c r="AF28" i="4" s="1"/>
  <c r="AG28" i="4" a="1"/>
  <c r="AG28" i="4" s="1"/>
  <c r="AD29" i="4" a="1"/>
  <c r="AD29" i="4" s="1"/>
  <c r="AE29" i="4" a="1"/>
  <c r="AE29" i="4" s="1"/>
  <c r="AF29" i="4" a="1"/>
  <c r="AF29" i="4" s="1"/>
  <c r="AG29" i="4" a="1"/>
  <c r="AG29" i="4" s="1"/>
  <c r="AD30" i="4" a="1"/>
  <c r="AD30" i="4" s="1"/>
  <c r="AE30" i="4" a="1"/>
  <c r="AE30" i="4" s="1"/>
  <c r="AF30" i="4" a="1"/>
  <c r="AF30" i="4" s="1"/>
  <c r="AG30" i="4" a="1"/>
  <c r="AG30" i="4" s="1"/>
  <c r="AD31" i="4" a="1"/>
  <c r="AD31" i="4" s="1"/>
  <c r="AE31" i="4" a="1"/>
  <c r="AE31" i="4" s="1"/>
  <c r="AF31" i="4" a="1"/>
  <c r="AF31" i="4" s="1"/>
  <c r="AG31" i="4" a="1"/>
  <c r="AG31" i="4" s="1"/>
  <c r="AD32" i="4" a="1"/>
  <c r="AD32" i="4" s="1"/>
  <c r="AE32" i="4" a="1"/>
  <c r="AE32" i="4" s="1"/>
  <c r="AF32" i="4" a="1"/>
  <c r="AF32" i="4" s="1"/>
  <c r="AG32" i="4" a="1"/>
  <c r="AG32" i="4" s="1"/>
  <c r="AD33" i="4" a="1"/>
  <c r="AD33" i="4" s="1"/>
  <c r="AE33" i="4" a="1"/>
  <c r="AE33" i="4" s="1"/>
  <c r="AF33" i="4" a="1"/>
  <c r="AF33" i="4" s="1"/>
  <c r="AG33" i="4" a="1"/>
  <c r="AG33" i="4" s="1"/>
  <c r="AD34" i="4" a="1"/>
  <c r="AD34" i="4" s="1"/>
  <c r="AE34" i="4" a="1"/>
  <c r="AE34" i="4" s="1"/>
  <c r="AF34" i="4" a="1"/>
  <c r="AF34" i="4" s="1"/>
  <c r="AG34" i="4" a="1"/>
  <c r="AG34" i="4" s="1"/>
  <c r="AD35" i="4" a="1"/>
  <c r="AD35" i="4" s="1"/>
  <c r="AE35" i="4" a="1"/>
  <c r="AE35" i="4" s="1"/>
  <c r="AF35" i="4" a="1"/>
  <c r="AF35" i="4" s="1"/>
  <c r="AG35" i="4" a="1"/>
  <c r="AG35" i="4" s="1"/>
  <c r="AD36" i="4" a="1"/>
  <c r="AD36" i="4" s="1"/>
  <c r="AE36" i="4" a="1"/>
  <c r="AE36" i="4" s="1"/>
  <c r="AF36" i="4" a="1"/>
  <c r="AF36" i="4" s="1"/>
  <c r="AG36" i="4" a="1"/>
  <c r="AG36" i="4" s="1"/>
  <c r="AD37" i="4" a="1"/>
  <c r="AD37" i="4" s="1"/>
  <c r="AE37" i="4" a="1"/>
  <c r="AE37" i="4" s="1"/>
  <c r="AF37" i="4" a="1"/>
  <c r="AF37" i="4" s="1"/>
  <c r="AG37" i="4" a="1"/>
  <c r="AG37" i="4" s="1"/>
  <c r="AD38" i="4" a="1"/>
  <c r="AD38" i="4" s="1"/>
  <c r="AE38" i="4" a="1"/>
  <c r="AE38" i="4" s="1"/>
  <c r="AF38" i="4" a="1"/>
  <c r="AF38" i="4" s="1"/>
  <c r="AG38" i="4" a="1"/>
  <c r="AG38" i="4" s="1"/>
  <c r="AD39" i="4" a="1"/>
  <c r="AD39" i="4" s="1"/>
  <c r="AE39" i="4" a="1"/>
  <c r="AE39" i="4" s="1"/>
  <c r="AF39" i="4" a="1"/>
  <c r="AF39" i="4" s="1"/>
  <c r="AG39" i="4" a="1"/>
  <c r="AG39" i="4" s="1"/>
  <c r="AD40" i="4" a="1"/>
  <c r="AD40" i="4" s="1"/>
  <c r="AE40" i="4" a="1"/>
  <c r="AE40" i="4" s="1"/>
  <c r="AF40" i="4" a="1"/>
  <c r="AF40" i="4" s="1"/>
  <c r="AG40" i="4" a="1"/>
  <c r="AG40" i="4" s="1"/>
  <c r="AD41" i="4" a="1"/>
  <c r="AD41" i="4" s="1"/>
  <c r="AE41" i="4" a="1"/>
  <c r="AE41" i="4" s="1"/>
  <c r="AF41" i="4" a="1"/>
  <c r="AF41" i="4" s="1"/>
  <c r="AG41" i="4" a="1"/>
  <c r="AG41" i="4" s="1"/>
  <c r="AD42" i="4" a="1"/>
  <c r="AD42" i="4" s="1"/>
  <c r="AE42" i="4" a="1"/>
  <c r="AE42" i="4" s="1"/>
  <c r="AF42" i="4" a="1"/>
  <c r="AF42" i="4" s="1"/>
  <c r="AG42" i="4" a="1"/>
  <c r="AG42" i="4" s="1"/>
  <c r="AD43" i="4" a="1"/>
  <c r="AD43" i="4" s="1"/>
  <c r="AE43" i="4" a="1"/>
  <c r="AE43" i="4" s="1"/>
  <c r="AF43" i="4" a="1"/>
  <c r="AF43" i="4" s="1"/>
  <c r="AG43" i="4" a="1"/>
  <c r="AG43" i="4" s="1"/>
  <c r="AD44" i="4" a="1"/>
  <c r="AD44" i="4" s="1"/>
  <c r="AE44" i="4" a="1"/>
  <c r="AE44" i="4" s="1"/>
  <c r="AF44" i="4" a="1"/>
  <c r="AF44" i="4" s="1"/>
  <c r="AG44" i="4" a="1"/>
  <c r="AG44" i="4" s="1"/>
  <c r="AD45" i="4" a="1"/>
  <c r="AD45" i="4" s="1"/>
  <c r="AE45" i="4" a="1"/>
  <c r="AE45" i="4" s="1"/>
  <c r="AF45" i="4" a="1"/>
  <c r="AF45" i="4" s="1"/>
  <c r="AG45" i="4" a="1"/>
  <c r="AG45" i="4" s="1"/>
  <c r="AD46" i="4" a="1"/>
  <c r="AD46" i="4" s="1"/>
  <c r="AE46" i="4" a="1"/>
  <c r="AE46" i="4" s="1"/>
  <c r="AF46" i="4" a="1"/>
  <c r="AF46" i="4" s="1"/>
  <c r="AG46" i="4" a="1"/>
  <c r="AG46" i="4" s="1"/>
  <c r="Y21" i="4"/>
  <c r="Z21" i="4"/>
  <c r="AA21" i="4"/>
  <c r="AB21" i="4"/>
  <c r="AC21" i="4"/>
  <c r="Y22" i="4"/>
  <c r="Z22" i="4"/>
  <c r="AA22" i="4"/>
  <c r="AB22" i="4"/>
  <c r="AC22" i="4"/>
  <c r="Y24" i="4" a="1"/>
  <c r="Y24" i="4" s="1"/>
  <c r="Z24" i="4" a="1"/>
  <c r="Z24" i="4" s="1"/>
  <c r="AA24" i="4" a="1"/>
  <c r="AA24" i="4" s="1"/>
  <c r="AB24" i="4" a="1"/>
  <c r="AB24" i="4" s="1"/>
  <c r="AC24" i="4" a="1"/>
  <c r="AC24" i="4" s="1"/>
  <c r="Y25" i="4" a="1"/>
  <c r="Y25" i="4" s="1"/>
  <c r="Z25" i="4" a="1"/>
  <c r="Z25" i="4" s="1"/>
  <c r="AA25" i="4" a="1"/>
  <c r="AA25" i="4" s="1"/>
  <c r="AB25" i="4" a="1"/>
  <c r="AB25" i="4" s="1"/>
  <c r="AC25" i="4" a="1"/>
  <c r="AC25" i="4" s="1"/>
  <c r="Y26" i="4" a="1"/>
  <c r="Y26" i="4" s="1"/>
  <c r="Z26" i="4" a="1"/>
  <c r="Z26" i="4" s="1"/>
  <c r="AA26" i="4" a="1"/>
  <c r="AA26" i="4" s="1"/>
  <c r="AB26" i="4" a="1"/>
  <c r="AB26" i="4" s="1"/>
  <c r="AC26" i="4" a="1"/>
  <c r="AC26" i="4" s="1"/>
  <c r="Y27" i="4" a="1"/>
  <c r="Y27" i="4" s="1"/>
  <c r="Z27" i="4" a="1"/>
  <c r="Z27" i="4" s="1"/>
  <c r="AA27" i="4" a="1"/>
  <c r="AA27" i="4" s="1"/>
  <c r="AB27" i="4" a="1"/>
  <c r="AB27" i="4" s="1"/>
  <c r="AC27" i="4" a="1"/>
  <c r="AC27" i="4" s="1"/>
  <c r="Y28" i="4" a="1"/>
  <c r="Y28" i="4" s="1"/>
  <c r="Z28" i="4" a="1"/>
  <c r="Z28" i="4" s="1"/>
  <c r="AA28" i="4" a="1"/>
  <c r="AA28" i="4" s="1"/>
  <c r="AB28" i="4" a="1"/>
  <c r="AB28" i="4" s="1"/>
  <c r="AC28" i="4" a="1"/>
  <c r="AC28" i="4" s="1"/>
  <c r="Y29" i="4" a="1"/>
  <c r="Y29" i="4" s="1"/>
  <c r="Z29" i="4" a="1"/>
  <c r="Z29" i="4" s="1"/>
  <c r="AA29" i="4" a="1"/>
  <c r="AA29" i="4" s="1"/>
  <c r="AB29" i="4" a="1"/>
  <c r="AB29" i="4" s="1"/>
  <c r="AC29" i="4" a="1"/>
  <c r="AC29" i="4" s="1"/>
  <c r="Y30" i="4" a="1"/>
  <c r="Y30" i="4" s="1"/>
  <c r="Z30" i="4" a="1"/>
  <c r="Z30" i="4" s="1"/>
  <c r="AA30" i="4" a="1"/>
  <c r="AA30" i="4" s="1"/>
  <c r="AB30" i="4" a="1"/>
  <c r="AB30" i="4" s="1"/>
  <c r="AC30" i="4" a="1"/>
  <c r="AC30" i="4" s="1"/>
  <c r="Y31" i="4" a="1"/>
  <c r="Y31" i="4" s="1"/>
  <c r="Z31" i="4" a="1"/>
  <c r="Z31" i="4" s="1"/>
  <c r="AA31" i="4" a="1"/>
  <c r="AA31" i="4" s="1"/>
  <c r="AB31" i="4" a="1"/>
  <c r="AB31" i="4" s="1"/>
  <c r="AC31" i="4" a="1"/>
  <c r="AC31" i="4" s="1"/>
  <c r="Y32" i="4" a="1"/>
  <c r="Y32" i="4" s="1"/>
  <c r="Z32" i="4" a="1"/>
  <c r="Z32" i="4" s="1"/>
  <c r="AA32" i="4" a="1"/>
  <c r="AA32" i="4" s="1"/>
  <c r="AB32" i="4" a="1"/>
  <c r="AB32" i="4" s="1"/>
  <c r="AC32" i="4" a="1"/>
  <c r="AC32" i="4" s="1"/>
  <c r="Y33" i="4" a="1"/>
  <c r="Y33" i="4" s="1"/>
  <c r="Z33" i="4" a="1"/>
  <c r="Z33" i="4" s="1"/>
  <c r="AA33" i="4" a="1"/>
  <c r="AA33" i="4" s="1"/>
  <c r="AB33" i="4" a="1"/>
  <c r="AB33" i="4" s="1"/>
  <c r="AC33" i="4" a="1"/>
  <c r="AC33" i="4" s="1"/>
  <c r="Y34" i="4" a="1"/>
  <c r="Y34" i="4" s="1"/>
  <c r="Z34" i="4" a="1"/>
  <c r="Z34" i="4" s="1"/>
  <c r="AA34" i="4" a="1"/>
  <c r="AA34" i="4" s="1"/>
  <c r="AB34" i="4" a="1"/>
  <c r="AB34" i="4" s="1"/>
  <c r="AC34" i="4" a="1"/>
  <c r="AC34" i="4" s="1"/>
  <c r="Y35" i="4" a="1"/>
  <c r="Y35" i="4" s="1"/>
  <c r="Z35" i="4" a="1"/>
  <c r="Z35" i="4" s="1"/>
  <c r="AA35" i="4" a="1"/>
  <c r="AA35" i="4" s="1"/>
  <c r="AB35" i="4" a="1"/>
  <c r="AB35" i="4" s="1"/>
  <c r="AC35" i="4" a="1"/>
  <c r="AC35" i="4" s="1"/>
  <c r="Y36" i="4" a="1"/>
  <c r="Y36" i="4" s="1"/>
  <c r="Z36" i="4" a="1"/>
  <c r="Z36" i="4" s="1"/>
  <c r="AA36" i="4" a="1"/>
  <c r="AA36" i="4" s="1"/>
  <c r="AB36" i="4" a="1"/>
  <c r="AB36" i="4" s="1"/>
  <c r="AC36" i="4" a="1"/>
  <c r="AC36" i="4" s="1"/>
  <c r="Y37" i="4" a="1"/>
  <c r="Y37" i="4" s="1"/>
  <c r="Z37" i="4" a="1"/>
  <c r="Z37" i="4" s="1"/>
  <c r="AA37" i="4" a="1"/>
  <c r="AA37" i="4" s="1"/>
  <c r="AB37" i="4" a="1"/>
  <c r="AB37" i="4" s="1"/>
  <c r="AC37" i="4" a="1"/>
  <c r="AC37" i="4" s="1"/>
  <c r="Y38" i="4" a="1"/>
  <c r="Y38" i="4" s="1"/>
  <c r="Z38" i="4" a="1"/>
  <c r="Z38" i="4" s="1"/>
  <c r="AA38" i="4" a="1"/>
  <c r="AA38" i="4" s="1"/>
  <c r="AB38" i="4" a="1"/>
  <c r="AB38" i="4" s="1"/>
  <c r="AC38" i="4" a="1"/>
  <c r="AC38" i="4" s="1"/>
  <c r="Y39" i="4" a="1"/>
  <c r="Y39" i="4" s="1"/>
  <c r="Z39" i="4" a="1"/>
  <c r="Z39" i="4" s="1"/>
  <c r="AA39" i="4" a="1"/>
  <c r="AA39" i="4" s="1"/>
  <c r="AB39" i="4" a="1"/>
  <c r="AB39" i="4" s="1"/>
  <c r="AC39" i="4" a="1"/>
  <c r="AC39" i="4" s="1"/>
  <c r="Y40" i="4" a="1"/>
  <c r="Y40" i="4" s="1"/>
  <c r="Z40" i="4" a="1"/>
  <c r="Z40" i="4" s="1"/>
  <c r="AA40" i="4" a="1"/>
  <c r="AA40" i="4" s="1"/>
  <c r="AB40" i="4" a="1"/>
  <c r="AB40" i="4" s="1"/>
  <c r="AC40" i="4" a="1"/>
  <c r="AC40" i="4" s="1"/>
  <c r="Y41" i="4" a="1"/>
  <c r="Y41" i="4" s="1"/>
  <c r="Z41" i="4" a="1"/>
  <c r="Z41" i="4" s="1"/>
  <c r="AA41" i="4" a="1"/>
  <c r="AA41" i="4" s="1"/>
  <c r="AB41" i="4" a="1"/>
  <c r="AB41" i="4" s="1"/>
  <c r="AC41" i="4" a="1"/>
  <c r="AC41" i="4" s="1"/>
  <c r="Y42" i="4" a="1"/>
  <c r="Y42" i="4" s="1"/>
  <c r="Z42" i="4" a="1"/>
  <c r="Z42" i="4" s="1"/>
  <c r="AA42" i="4" a="1"/>
  <c r="AA42" i="4" s="1"/>
  <c r="AB42" i="4" a="1"/>
  <c r="AB42" i="4" s="1"/>
  <c r="AC42" i="4" a="1"/>
  <c r="AC42" i="4" s="1"/>
  <c r="Y43" i="4" a="1"/>
  <c r="Y43" i="4" s="1"/>
  <c r="Z43" i="4" a="1"/>
  <c r="Z43" i="4" s="1"/>
  <c r="AA43" i="4" a="1"/>
  <c r="AA43" i="4" s="1"/>
  <c r="AB43" i="4" a="1"/>
  <c r="AB43" i="4" s="1"/>
  <c r="AC43" i="4" a="1"/>
  <c r="AC43" i="4" s="1"/>
  <c r="Y44" i="4" a="1"/>
  <c r="Y44" i="4" s="1"/>
  <c r="Z44" i="4" a="1"/>
  <c r="Z44" i="4" s="1"/>
  <c r="AA44" i="4" a="1"/>
  <c r="AA44" i="4" s="1"/>
  <c r="AB44" i="4" a="1"/>
  <c r="AB44" i="4" s="1"/>
  <c r="AC44" i="4" a="1"/>
  <c r="AC44" i="4" s="1"/>
  <c r="Y45" i="4" a="1"/>
  <c r="Y45" i="4" s="1"/>
  <c r="Z45" i="4" a="1"/>
  <c r="Z45" i="4" s="1"/>
  <c r="AA45" i="4" a="1"/>
  <c r="AA45" i="4" s="1"/>
  <c r="AB45" i="4" a="1"/>
  <c r="AB45" i="4" s="1"/>
  <c r="AC45" i="4" a="1"/>
  <c r="AC45" i="4" s="1"/>
  <c r="Y46" i="4" a="1"/>
  <c r="Y46" i="4" s="1"/>
  <c r="Z46" i="4" a="1"/>
  <c r="Z46" i="4" s="1"/>
  <c r="AA46" i="4" a="1"/>
  <c r="AA46" i="4" s="1"/>
  <c r="AB46" i="4" a="1"/>
  <c r="AB46" i="4" s="1"/>
  <c r="AC46" i="4" a="1"/>
  <c r="AC46" i="4" s="1"/>
  <c r="S27" i="63"/>
  <c r="R27" i="63"/>
  <c r="Q27" i="63"/>
  <c r="P27" i="63"/>
  <c r="O27" i="63"/>
  <c r="M27" i="63"/>
  <c r="L27" i="63"/>
  <c r="D27" i="63"/>
  <c r="E27" i="63"/>
  <c r="F27" i="63"/>
  <c r="G27" i="63"/>
  <c r="H27" i="63"/>
  <c r="I27" i="63"/>
  <c r="J27" i="63"/>
  <c r="K27" i="63"/>
  <c r="C27" i="63"/>
  <c r="N28" i="63" s="1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H24" i="4" a="1"/>
  <c r="H24" i="4" s="1"/>
  <c r="I24" i="4" a="1"/>
  <c r="I24" i="4" s="1"/>
  <c r="J24" i="4" a="1"/>
  <c r="J24" i="4" s="1"/>
  <c r="K24" i="4" a="1"/>
  <c r="K24" i="4" s="1"/>
  <c r="L24" i="4" a="1"/>
  <c r="L24" i="4" s="1"/>
  <c r="M24" i="4" a="1"/>
  <c r="M24" i="4" s="1"/>
  <c r="N24" i="4" a="1"/>
  <c r="N24" i="4" s="1"/>
  <c r="O24" i="4" a="1"/>
  <c r="O24" i="4" s="1"/>
  <c r="P24" i="4" a="1"/>
  <c r="P24" i="4" s="1"/>
  <c r="Q24" i="4" a="1"/>
  <c r="Q24" i="4" s="1"/>
  <c r="R24" i="4" a="1"/>
  <c r="R24" i="4" s="1"/>
  <c r="S24" i="4" a="1"/>
  <c r="S24" i="4" s="1"/>
  <c r="T24" i="4" a="1"/>
  <c r="T24" i="4" s="1"/>
  <c r="U24" i="4" a="1"/>
  <c r="U24" i="4" s="1"/>
  <c r="V24" i="4" a="1"/>
  <c r="V24" i="4" s="1"/>
  <c r="W24" i="4" a="1"/>
  <c r="W24" i="4" s="1"/>
  <c r="X24" i="4" a="1"/>
  <c r="X24" i="4" s="1"/>
  <c r="H25" i="4" a="1"/>
  <c r="H25" i="4" s="1"/>
  <c r="I25" i="4" a="1"/>
  <c r="I25" i="4" s="1"/>
  <c r="J25" i="4" a="1"/>
  <c r="J25" i="4" s="1"/>
  <c r="K25" i="4" a="1"/>
  <c r="K25" i="4" s="1"/>
  <c r="L25" i="4" a="1"/>
  <c r="L25" i="4" s="1"/>
  <c r="M25" i="4" a="1"/>
  <c r="M25" i="4" s="1"/>
  <c r="N25" i="4" a="1"/>
  <c r="N25" i="4" s="1"/>
  <c r="O25" i="4" a="1"/>
  <c r="O25" i="4" s="1"/>
  <c r="P25" i="4" a="1"/>
  <c r="P25" i="4" s="1"/>
  <c r="Q25" i="4" a="1"/>
  <c r="Q25" i="4" s="1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W25" i="4" a="1"/>
  <c r="W25" i="4" s="1"/>
  <c r="X25" i="4" a="1"/>
  <c r="X25" i="4" s="1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M26" i="4" a="1"/>
  <c r="M26" i="4" s="1"/>
  <c r="N26" i="4" a="1"/>
  <c r="N26" i="4" s="1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W26" i="4" a="1"/>
  <c r="W26" i="4" s="1"/>
  <c r="X26" i="4" a="1"/>
  <c r="X26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 s="1"/>
  <c r="W27" i="4" a="1"/>
  <c r="W27" i="4" s="1"/>
  <c r="X27" i="4" a="1"/>
  <c r="X27" i="4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 s="1"/>
  <c r="P28" i="4" a="1"/>
  <c r="P28" i="4" s="1"/>
  <c r="Q28" i="4" a="1"/>
  <c r="Q28" i="4" s="1"/>
  <c r="R28" i="4" a="1"/>
  <c r="R28" i="4" s="1"/>
  <c r="S28" i="4" a="1"/>
  <c r="S28" i="4" s="1"/>
  <c r="T28" i="4" a="1"/>
  <c r="T28" i="4" s="1"/>
  <c r="U28" i="4" a="1"/>
  <c r="U28" i="4" s="1"/>
  <c r="V28" i="4" a="1"/>
  <c r="V28" i="4" s="1"/>
  <c r="W28" i="4" a="1"/>
  <c r="W28" i="4" s="1"/>
  <c r="X28" i="4" a="1"/>
  <c r="X28" i="4" s="1"/>
  <c r="H29" i="4" a="1"/>
  <c r="H29" i="4" s="1"/>
  <c r="I29" i="4" a="1"/>
  <c r="I29" i="4" s="1"/>
  <c r="J29" i="4" a="1"/>
  <c r="J29" i="4" s="1"/>
  <c r="K29" i="4" a="1"/>
  <c r="K29" i="4" s="1"/>
  <c r="L29" i="4" a="1"/>
  <c r="L29" i="4" s="1"/>
  <c r="M29" i="4" a="1"/>
  <c r="M29" i="4" s="1"/>
  <c r="N29" i="4" a="1"/>
  <c r="N29" i="4" s="1"/>
  <c r="O29" i="4" a="1"/>
  <c r="O29" i="4" s="1"/>
  <c r="P29" i="4" a="1"/>
  <c r="P29" i="4" s="1"/>
  <c r="Q29" i="4" a="1"/>
  <c r="Q29" i="4" s="1"/>
  <c r="R29" i="4" a="1"/>
  <c r="R29" i="4" s="1"/>
  <c r="S29" i="4" a="1"/>
  <c r="S29" i="4" s="1"/>
  <c r="T29" i="4" a="1"/>
  <c r="T29" i="4" s="1"/>
  <c r="U29" i="4" a="1"/>
  <c r="U29" i="4" s="1"/>
  <c r="V29" i="4" a="1"/>
  <c r="V29" i="4" s="1"/>
  <c r="W29" i="4" a="1"/>
  <c r="W29" i="4" s="1"/>
  <c r="X29" i="4" a="1"/>
  <c r="X29" i="4" s="1"/>
  <c r="H30" i="4" a="1"/>
  <c r="H30" i="4" s="1"/>
  <c r="I30" i="4" a="1"/>
  <c r="I30" i="4" s="1"/>
  <c r="J30" i="4" a="1"/>
  <c r="J30" i="4" s="1"/>
  <c r="K30" i="4" a="1"/>
  <c r="K30" i="4" s="1"/>
  <c r="L30" i="4" a="1"/>
  <c r="L30" i="4" s="1"/>
  <c r="M30" i="4" a="1"/>
  <c r="M30" i="4" s="1"/>
  <c r="N30" i="4" a="1"/>
  <c r="N30" i="4" s="1"/>
  <c r="O30" i="4" a="1"/>
  <c r="O30" i="4" s="1"/>
  <c r="P30" i="4" a="1"/>
  <c r="P30" i="4" s="1"/>
  <c r="Q30" i="4" a="1"/>
  <c r="Q30" i="4" s="1"/>
  <c r="R30" i="4" a="1"/>
  <c r="R30" i="4" s="1"/>
  <c r="S30" i="4" a="1"/>
  <c r="S30" i="4" s="1"/>
  <c r="T30" i="4" a="1"/>
  <c r="T30" i="4" s="1"/>
  <c r="U30" i="4" a="1"/>
  <c r="U30" i="4" s="1"/>
  <c r="V30" i="4" a="1"/>
  <c r="V30" i="4" s="1"/>
  <c r="W30" i="4" a="1"/>
  <c r="W30" i="4" s="1"/>
  <c r="X30" i="4" a="1"/>
  <c r="X30" i="4" s="1"/>
  <c r="H31" i="4" a="1"/>
  <c r="H31" i="4" s="1"/>
  <c r="I31" i="4" a="1"/>
  <c r="I31" i="4" s="1"/>
  <c r="J31" i="4" a="1"/>
  <c r="J31" i="4" s="1"/>
  <c r="K31" i="4" a="1"/>
  <c r="K31" i="4" s="1"/>
  <c r="L31" i="4" a="1"/>
  <c r="L31" i="4" s="1"/>
  <c r="M31" i="4" a="1"/>
  <c r="M31" i="4" s="1"/>
  <c r="N31" i="4" a="1"/>
  <c r="N31" i="4" s="1"/>
  <c r="O31" i="4" a="1"/>
  <c r="O31" i="4" s="1"/>
  <c r="P31" i="4" a="1"/>
  <c r="P31" i="4" s="1"/>
  <c r="Q31" i="4" a="1"/>
  <c r="Q31" i="4" s="1"/>
  <c r="R31" i="4" a="1"/>
  <c r="R31" i="4" s="1"/>
  <c r="S31" i="4" a="1"/>
  <c r="S31" i="4" s="1"/>
  <c r="T31" i="4" a="1"/>
  <c r="T31" i="4" s="1"/>
  <c r="U31" i="4" a="1"/>
  <c r="U31" i="4" s="1"/>
  <c r="V31" i="4" a="1"/>
  <c r="V31" i="4" s="1"/>
  <c r="W31" i="4" a="1"/>
  <c r="W31" i="4" s="1"/>
  <c r="X31" i="4" a="1"/>
  <c r="X31" i="4" s="1"/>
  <c r="H32" i="4" a="1"/>
  <c r="H32" i="4" s="1"/>
  <c r="I32" i="4" a="1"/>
  <c r="I32" i="4" s="1"/>
  <c r="J32" i="4" a="1"/>
  <c r="J32" i="4" s="1"/>
  <c r="K32" i="4" a="1"/>
  <c r="K32" i="4" s="1"/>
  <c r="L32" i="4" a="1"/>
  <c r="L32" i="4" s="1"/>
  <c r="M32" i="4" a="1"/>
  <c r="M32" i="4" s="1"/>
  <c r="N32" i="4" a="1"/>
  <c r="N32" i="4" s="1"/>
  <c r="O32" i="4" a="1"/>
  <c r="O32" i="4" s="1"/>
  <c r="P32" i="4" a="1"/>
  <c r="P32" i="4" s="1"/>
  <c r="Q32" i="4" a="1"/>
  <c r="Q32" i="4" s="1"/>
  <c r="R32" i="4" a="1"/>
  <c r="R32" i="4" s="1"/>
  <c r="S32" i="4" a="1"/>
  <c r="S32" i="4" s="1"/>
  <c r="T32" i="4" a="1"/>
  <c r="T32" i="4" s="1"/>
  <c r="U32" i="4" a="1"/>
  <c r="U32" i="4" s="1"/>
  <c r="V32" i="4" a="1"/>
  <c r="V32" i="4" s="1"/>
  <c r="W32" i="4" a="1"/>
  <c r="W32" i="4" s="1"/>
  <c r="X32" i="4" a="1"/>
  <c r="X32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 s="1"/>
  <c r="O33" i="4" a="1"/>
  <c r="O33" i="4" s="1"/>
  <c r="P33" i="4" a="1"/>
  <c r="P33" i="4" s="1"/>
  <c r="Q33" i="4" a="1"/>
  <c r="Q33" i="4" s="1"/>
  <c r="R33" i="4" a="1"/>
  <c r="R33" i="4" s="1"/>
  <c r="S33" i="4" a="1"/>
  <c r="S33" i="4" s="1"/>
  <c r="T33" i="4" a="1"/>
  <c r="T33" i="4" s="1"/>
  <c r="U33" i="4" a="1"/>
  <c r="U33" i="4" s="1"/>
  <c r="V33" i="4" a="1"/>
  <c r="V33" i="4" s="1"/>
  <c r="W33" i="4" a="1"/>
  <c r="W33" i="4" s="1"/>
  <c r="X33" i="4" a="1"/>
  <c r="X33" i="4" s="1"/>
  <c r="H34" i="4" a="1"/>
  <c r="H34" i="4" s="1"/>
  <c r="I34" i="4" a="1"/>
  <c r="I34" i="4" s="1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O34" i="4" a="1"/>
  <c r="O34" i="4" s="1"/>
  <c r="P34" i="4" a="1"/>
  <c r="P34" i="4" s="1"/>
  <c r="Q34" i="4" a="1"/>
  <c r="Q34" i="4" s="1"/>
  <c r="R34" i="4" a="1"/>
  <c r="R34" i="4" s="1"/>
  <c r="S34" i="4" a="1"/>
  <c r="S34" i="4" s="1"/>
  <c r="T34" i="4" a="1"/>
  <c r="T34" i="4" s="1"/>
  <c r="U34" i="4" a="1"/>
  <c r="U34" i="4" s="1"/>
  <c r="V34" i="4" a="1"/>
  <c r="V34" i="4" s="1"/>
  <c r="W34" i="4" a="1"/>
  <c r="W34" i="4" s="1"/>
  <c r="X34" i="4" a="1"/>
  <c r="X34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 s="1"/>
  <c r="O35" i="4" a="1"/>
  <c r="O35" i="4" s="1"/>
  <c r="P35" i="4" a="1"/>
  <c r="P35" i="4" s="1"/>
  <c r="Q35" i="4" a="1"/>
  <c r="Q35" i="4" s="1"/>
  <c r="R35" i="4" a="1"/>
  <c r="R35" i="4" s="1"/>
  <c r="S35" i="4" a="1"/>
  <c r="S35" i="4" s="1"/>
  <c r="T35" i="4" a="1"/>
  <c r="T35" i="4" s="1"/>
  <c r="U35" i="4" a="1"/>
  <c r="U35" i="4" s="1"/>
  <c r="V35" i="4" a="1"/>
  <c r="V35" i="4" s="1"/>
  <c r="W35" i="4" a="1"/>
  <c r="W35" i="4" s="1"/>
  <c r="X35" i="4" a="1"/>
  <c r="X35" i="4" s="1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 s="1"/>
  <c r="P36" i="4" a="1"/>
  <c r="P36" i="4" s="1"/>
  <c r="Q36" i="4" a="1"/>
  <c r="Q36" i="4" s="1"/>
  <c r="R36" i="4" a="1"/>
  <c r="R36" i="4" s="1"/>
  <c r="S36" i="4" a="1"/>
  <c r="S36" i="4" s="1"/>
  <c r="T36" i="4" a="1"/>
  <c r="T36" i="4" s="1"/>
  <c r="U36" i="4" a="1"/>
  <c r="U36" i="4" s="1"/>
  <c r="V36" i="4" a="1"/>
  <c r="V36" i="4" s="1"/>
  <c r="W36" i="4" a="1"/>
  <c r="W36" i="4" s="1"/>
  <c r="X36" i="4" a="1"/>
  <c r="X36" i="4" s="1"/>
  <c r="H37" i="4" a="1"/>
  <c r="H37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O37" i="4" a="1"/>
  <c r="O37" i="4" s="1"/>
  <c r="P37" i="4" a="1"/>
  <c r="P37" i="4" s="1"/>
  <c r="Q37" i="4" a="1"/>
  <c r="Q37" i="4" s="1"/>
  <c r="R37" i="4" a="1"/>
  <c r="R37" i="4" s="1"/>
  <c r="S37" i="4" a="1"/>
  <c r="S37" i="4" s="1"/>
  <c r="T37" i="4" a="1"/>
  <c r="T37" i="4" s="1"/>
  <c r="U37" i="4" a="1"/>
  <c r="U37" i="4" s="1"/>
  <c r="V37" i="4" a="1"/>
  <c r="V37" i="4" s="1"/>
  <c r="W37" i="4" a="1"/>
  <c r="W37" i="4" s="1"/>
  <c r="X37" i="4" a="1"/>
  <c r="X37" i="4" s="1"/>
  <c r="H38" i="4" a="1"/>
  <c r="H38" i="4" s="1"/>
  <c r="I38" i="4" a="1"/>
  <c r="I38" i="4" s="1"/>
  <c r="J38" i="4" a="1"/>
  <c r="J38" i="4" s="1"/>
  <c r="K38" i="4" a="1"/>
  <c r="K38" i="4" s="1"/>
  <c r="L38" i="4" a="1"/>
  <c r="L38" i="4" s="1"/>
  <c r="M38" i="4" a="1"/>
  <c r="M38" i="4" s="1"/>
  <c r="N38" i="4" a="1"/>
  <c r="N38" i="4" s="1"/>
  <c r="O38" i="4" a="1"/>
  <c r="O38" i="4" s="1"/>
  <c r="P38" i="4" a="1"/>
  <c r="P38" i="4" s="1"/>
  <c r="Q38" i="4" a="1"/>
  <c r="Q38" i="4" s="1"/>
  <c r="R38" i="4" a="1"/>
  <c r="R38" i="4" s="1"/>
  <c r="S38" i="4" a="1"/>
  <c r="S38" i="4" s="1"/>
  <c r="T38" i="4" a="1"/>
  <c r="T38" i="4" s="1"/>
  <c r="U38" i="4" a="1"/>
  <c r="U38" i="4" s="1"/>
  <c r="V38" i="4" a="1"/>
  <c r="V38" i="4" s="1"/>
  <c r="W38" i="4" a="1"/>
  <c r="W38" i="4" s="1"/>
  <c r="X38" i="4" a="1"/>
  <c r="X38" i="4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M39" i="4" a="1"/>
  <c r="M39" i="4" s="1"/>
  <c r="N39" i="4" a="1"/>
  <c r="N39" i="4" s="1"/>
  <c r="O39" i="4" a="1"/>
  <c r="O39" i="4" s="1"/>
  <c r="P39" i="4" a="1"/>
  <c r="P39" i="4" s="1"/>
  <c r="Q39" i="4" a="1"/>
  <c r="Q39" i="4" s="1"/>
  <c r="R39" i="4" a="1"/>
  <c r="R39" i="4" s="1"/>
  <c r="S39" i="4" a="1"/>
  <c r="S39" i="4" s="1"/>
  <c r="T39" i="4" a="1"/>
  <c r="T39" i="4" s="1"/>
  <c r="U39" i="4" a="1"/>
  <c r="U39" i="4" s="1"/>
  <c r="V39" i="4" a="1"/>
  <c r="V39" i="4" s="1"/>
  <c r="W39" i="4" a="1"/>
  <c r="W39" i="4" s="1"/>
  <c r="X39" i="4" a="1"/>
  <c r="X39" i="4" s="1"/>
  <c r="H40" i="4" a="1"/>
  <c r="H40" i="4" s="1"/>
  <c r="I40" i="4" a="1"/>
  <c r="I40" i="4" s="1"/>
  <c r="J40" i="4" a="1"/>
  <c r="J40" i="4" s="1"/>
  <c r="K40" i="4" a="1"/>
  <c r="K40" i="4" s="1"/>
  <c r="L40" i="4" a="1"/>
  <c r="L40" i="4" s="1"/>
  <c r="M40" i="4" a="1"/>
  <c r="M40" i="4" s="1"/>
  <c r="N40" i="4" a="1"/>
  <c r="N40" i="4" s="1"/>
  <c r="O40" i="4" a="1"/>
  <c r="O40" i="4" s="1"/>
  <c r="P40" i="4" a="1"/>
  <c r="P40" i="4" s="1"/>
  <c r="Q40" i="4" a="1"/>
  <c r="Q40" i="4" s="1"/>
  <c r="R40" i="4" a="1"/>
  <c r="R40" i="4" s="1"/>
  <c r="S40" i="4" a="1"/>
  <c r="S40" i="4" s="1"/>
  <c r="T40" i="4" a="1"/>
  <c r="T40" i="4" s="1"/>
  <c r="U40" i="4" a="1"/>
  <c r="U40" i="4" s="1"/>
  <c r="V40" i="4" a="1"/>
  <c r="V40" i="4" s="1"/>
  <c r="W40" i="4" a="1"/>
  <c r="W40" i="4" s="1"/>
  <c r="X40" i="4" a="1"/>
  <c r="X40" i="4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O41" i="4" a="1"/>
  <c r="O41" i="4" s="1"/>
  <c r="P41" i="4" a="1"/>
  <c r="P41" i="4" s="1"/>
  <c r="Q41" i="4" a="1"/>
  <c r="Q41" i="4" s="1"/>
  <c r="R41" i="4" a="1"/>
  <c r="R41" i="4" s="1"/>
  <c r="S41" i="4" a="1"/>
  <c r="S41" i="4" s="1"/>
  <c r="T41" i="4" a="1"/>
  <c r="T41" i="4" s="1"/>
  <c r="U41" i="4" a="1"/>
  <c r="U41" i="4" s="1"/>
  <c r="V41" i="4" a="1"/>
  <c r="V41" i="4" s="1"/>
  <c r="W41" i="4" a="1"/>
  <c r="W41" i="4" s="1"/>
  <c r="X41" i="4" a="1"/>
  <c r="X41" i="4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M42" i="4" a="1"/>
  <c r="M42" i="4" s="1"/>
  <c r="N42" i="4" a="1"/>
  <c r="N42" i="4" s="1"/>
  <c r="O42" i="4" a="1"/>
  <c r="O42" i="4" s="1"/>
  <c r="P42" i="4" a="1"/>
  <c r="P42" i="4" s="1"/>
  <c r="Q42" i="4" a="1"/>
  <c r="Q42" i="4" s="1"/>
  <c r="R42" i="4" a="1"/>
  <c r="R42" i="4" s="1"/>
  <c r="S42" i="4" a="1"/>
  <c r="S42" i="4" s="1"/>
  <c r="T42" i="4" a="1"/>
  <c r="T42" i="4" s="1"/>
  <c r="U42" i="4" a="1"/>
  <c r="U42" i="4" s="1"/>
  <c r="V42" i="4" a="1"/>
  <c r="V42" i="4" s="1"/>
  <c r="W42" i="4" a="1"/>
  <c r="W42" i="4" s="1"/>
  <c r="X42" i="4" a="1"/>
  <c r="X42" i="4" s="1"/>
  <c r="H43" i="4" a="1"/>
  <c r="H43" i="4" s="1"/>
  <c r="I43" i="4" a="1"/>
  <c r="I43" i="4" s="1"/>
  <c r="J43" i="4" a="1"/>
  <c r="J43" i="4" s="1"/>
  <c r="K43" i="4" a="1"/>
  <c r="K43" i="4" s="1"/>
  <c r="L43" i="4" a="1"/>
  <c r="L43" i="4" s="1"/>
  <c r="M43" i="4" a="1"/>
  <c r="M43" i="4" s="1"/>
  <c r="N43" i="4" a="1"/>
  <c r="N43" i="4" s="1"/>
  <c r="O43" i="4" a="1"/>
  <c r="O43" i="4" s="1"/>
  <c r="P43" i="4" a="1"/>
  <c r="P43" i="4" s="1"/>
  <c r="Q43" i="4" a="1"/>
  <c r="Q43" i="4" s="1"/>
  <c r="R43" i="4" a="1"/>
  <c r="R43" i="4" s="1"/>
  <c r="S43" i="4" a="1"/>
  <c r="S43" i="4" s="1"/>
  <c r="T43" i="4" a="1"/>
  <c r="T43" i="4" s="1"/>
  <c r="U43" i="4" a="1"/>
  <c r="U43" i="4" s="1"/>
  <c r="V43" i="4" a="1"/>
  <c r="V43" i="4" s="1"/>
  <c r="W43" i="4" a="1"/>
  <c r="W43" i="4" s="1"/>
  <c r="X43" i="4" a="1"/>
  <c r="X43" i="4" s="1"/>
  <c r="H44" i="4" a="1"/>
  <c r="H44" i="4" s="1"/>
  <c r="I44" i="4" a="1"/>
  <c r="I44" i="4" s="1"/>
  <c r="J44" i="4" a="1"/>
  <c r="J44" i="4" s="1"/>
  <c r="K44" i="4" a="1"/>
  <c r="K44" i="4" s="1"/>
  <c r="L44" i="4" a="1"/>
  <c r="L44" i="4" s="1"/>
  <c r="M44" i="4" a="1"/>
  <c r="M44" i="4" s="1"/>
  <c r="N44" i="4" a="1"/>
  <c r="N44" i="4" s="1"/>
  <c r="O44" i="4" a="1"/>
  <c r="O44" i="4" s="1"/>
  <c r="P44" i="4" a="1"/>
  <c r="P44" i="4" s="1"/>
  <c r="Q44" i="4" a="1"/>
  <c r="Q44" i="4" s="1"/>
  <c r="R44" i="4" a="1"/>
  <c r="R44" i="4" s="1"/>
  <c r="S44" i="4" a="1"/>
  <c r="S44" i="4" s="1"/>
  <c r="T44" i="4" a="1"/>
  <c r="T44" i="4" s="1"/>
  <c r="U44" i="4" a="1"/>
  <c r="U44" i="4" s="1"/>
  <c r="V44" i="4" a="1"/>
  <c r="V44" i="4" s="1"/>
  <c r="W44" i="4" a="1"/>
  <c r="W44" i="4" s="1"/>
  <c r="X44" i="4" a="1"/>
  <c r="X44" i="4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M45" i="4" a="1"/>
  <c r="M45" i="4" s="1"/>
  <c r="N45" i="4" a="1"/>
  <c r="N45" i="4" s="1"/>
  <c r="O45" i="4" a="1"/>
  <c r="O45" i="4" s="1"/>
  <c r="P45" i="4" a="1"/>
  <c r="P45" i="4" s="1"/>
  <c r="Q45" i="4" a="1"/>
  <c r="Q45" i="4" s="1"/>
  <c r="R45" i="4" a="1"/>
  <c r="R45" i="4" s="1"/>
  <c r="S45" i="4" a="1"/>
  <c r="S45" i="4" s="1"/>
  <c r="T45" i="4" a="1"/>
  <c r="T45" i="4" s="1"/>
  <c r="U45" i="4" a="1"/>
  <c r="U45" i="4" s="1"/>
  <c r="V45" i="4" a="1"/>
  <c r="V45" i="4" s="1"/>
  <c r="W45" i="4" a="1"/>
  <c r="W45" i="4" s="1"/>
  <c r="X45" i="4" a="1"/>
  <c r="X45" i="4" s="1"/>
  <c r="H46" i="4" a="1"/>
  <c r="H46" i="4" s="1"/>
  <c r="I46" i="4" a="1"/>
  <c r="I46" i="4" s="1"/>
  <c r="J46" i="4" a="1"/>
  <c r="J46" i="4" s="1"/>
  <c r="K46" i="4" a="1"/>
  <c r="K46" i="4" s="1"/>
  <c r="L46" i="4" a="1"/>
  <c r="L46" i="4" s="1"/>
  <c r="M46" i="4" a="1"/>
  <c r="M46" i="4" s="1"/>
  <c r="N46" i="4" a="1"/>
  <c r="N46" i="4" s="1"/>
  <c r="O46" i="4" a="1"/>
  <c r="O46" i="4" s="1"/>
  <c r="P46" i="4" a="1"/>
  <c r="P46" i="4" s="1"/>
  <c r="Q46" i="4" a="1"/>
  <c r="Q46" i="4" s="1"/>
  <c r="R46" i="4" a="1"/>
  <c r="R46" i="4" s="1"/>
  <c r="S46" i="4" a="1"/>
  <c r="S46" i="4" s="1"/>
  <c r="T46" i="4" a="1"/>
  <c r="T46" i="4" s="1"/>
  <c r="U46" i="4" a="1"/>
  <c r="U46" i="4" s="1"/>
  <c r="V46" i="4" a="1"/>
  <c r="V46" i="4" s="1"/>
  <c r="W46" i="4" a="1"/>
  <c r="W46" i="4" s="1"/>
  <c r="X46" i="4" a="1"/>
  <c r="X46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E41" i="4" s="1"/>
  <c r="F42" i="4" a="1"/>
  <c r="F42" i="4" s="1"/>
  <c r="E42" i="4" s="1"/>
  <c r="F43" i="4" a="1"/>
  <c r="F43" i="4" s="1"/>
  <c r="F44" i="4" a="1"/>
  <c r="F44" i="4" s="1"/>
  <c r="F45" i="4" a="1"/>
  <c r="F45" i="4" s="1"/>
  <c r="F46" i="4" a="1"/>
  <c r="F46" i="4" s="1"/>
  <c r="F24" i="4" a="1"/>
  <c r="F24" i="4" s="1"/>
  <c r="E23" i="4"/>
  <c r="M26" i="24" l="1"/>
  <c r="M33" i="65"/>
  <c r="I34" i="65"/>
  <c r="T34" i="65" s="1"/>
  <c r="U34" i="65" s="1" a="1"/>
  <c r="U34" i="65" s="1"/>
  <c r="K34" i="65"/>
  <c r="L34" i="65" s="1"/>
  <c r="Q34" i="65"/>
  <c r="R34" i="65" s="1"/>
  <c r="O34" i="65"/>
  <c r="P34" i="65" s="1"/>
  <c r="M34" i="65"/>
  <c r="N34" i="65" s="1"/>
  <c r="Q33" i="65"/>
  <c r="K33" i="65"/>
  <c r="I33" i="65"/>
  <c r="N33" i="65" s="1"/>
  <c r="M36" i="65"/>
  <c r="I36" i="65"/>
  <c r="K36" i="65"/>
  <c r="Q36" i="65"/>
  <c r="O36" i="65"/>
  <c r="P36" i="65" s="1"/>
  <c r="I35" i="65"/>
  <c r="T35" i="65" s="1"/>
  <c r="U35" i="65" s="1" a="1"/>
  <c r="U35" i="65" s="1"/>
  <c r="K35" i="65"/>
  <c r="Q35" i="65"/>
  <c r="O35" i="65"/>
  <c r="P35" i="65" s="1"/>
  <c r="M35" i="65"/>
  <c r="T36" i="65"/>
  <c r="U36" i="65" s="1" a="1"/>
  <c r="U36" i="65" s="1"/>
  <c r="I42" i="65"/>
  <c r="O42" i="65"/>
  <c r="Q42" i="65"/>
  <c r="K42" i="65"/>
  <c r="L42" i="65" s="1"/>
  <c r="I39" i="65"/>
  <c r="M39" i="65"/>
  <c r="O39" i="65"/>
  <c r="K39" i="65"/>
  <c r="Q39" i="65"/>
  <c r="M42" i="65"/>
  <c r="N42" i="65" s="1"/>
  <c r="I40" i="65"/>
  <c r="K40" i="65"/>
  <c r="Q40" i="65"/>
  <c r="O40" i="65"/>
  <c r="P40" i="65" s="1"/>
  <c r="M40" i="65"/>
  <c r="M38" i="65"/>
  <c r="I38" i="65"/>
  <c r="T38" i="65" s="1"/>
  <c r="U38" i="65" s="1" a="1"/>
  <c r="U38" i="65" s="1"/>
  <c r="K38" i="65"/>
  <c r="Q38" i="65"/>
  <c r="O38" i="65"/>
  <c r="P38" i="65" s="1"/>
  <c r="M41" i="65"/>
  <c r="I41" i="65"/>
  <c r="T41" i="65" s="1"/>
  <c r="U41" i="65" s="1" a="1"/>
  <c r="U41" i="65" s="1"/>
  <c r="K41" i="65"/>
  <c r="Q41" i="65"/>
  <c r="O41" i="65"/>
  <c r="P41" i="65" s="1"/>
  <c r="I37" i="65"/>
  <c r="T37" i="65" s="1"/>
  <c r="U37" i="65" s="1" a="1"/>
  <c r="U37" i="65" s="1"/>
  <c r="K37" i="65"/>
  <c r="Q37" i="65"/>
  <c r="O37" i="65"/>
  <c r="P37" i="65" s="1"/>
  <c r="M37" i="65"/>
  <c r="T42" i="65"/>
  <c r="U42" i="65" s="1" a="1"/>
  <c r="U42" i="65" s="1"/>
  <c r="T40" i="65"/>
  <c r="U40" i="65" s="1" a="1"/>
  <c r="U40" i="65" s="1"/>
  <c r="L39" i="65"/>
  <c r="T39" i="65"/>
  <c r="U39" i="65" s="1" a="1"/>
  <c r="U39" i="65" s="1"/>
  <c r="F3" i="65" a="1"/>
  <c r="F3" i="65" s="1"/>
  <c r="D3" i="65" a="1"/>
  <c r="D3" i="65" s="1"/>
  <c r="D21" i="4"/>
  <c r="AP23" i="4"/>
  <c r="AL23" i="4"/>
  <c r="AB23" i="4"/>
  <c r="V23" i="4"/>
  <c r="AN23" i="4"/>
  <c r="AC23" i="4"/>
  <c r="R23" i="4"/>
  <c r="AR23" i="4"/>
  <c r="AM23" i="4"/>
  <c r="N23" i="4"/>
  <c r="M23" i="4"/>
  <c r="AK23" i="4"/>
  <c r="AJ23" i="4"/>
  <c r="AI23" i="4"/>
  <c r="J23" i="4"/>
  <c r="AH23" i="4"/>
  <c r="W23" i="4"/>
  <c r="AS23" i="4"/>
  <c r="AQ23" i="4"/>
  <c r="AO23" i="4"/>
  <c r="G20" i="65" a="1"/>
  <c r="G20" i="65" s="1"/>
  <c r="S26" i="65" a="1"/>
  <c r="S26" i="65" s="1"/>
  <c r="P23" i="4"/>
  <c r="AS47" i="4"/>
  <c r="E46" i="4"/>
  <c r="E45" i="4"/>
  <c r="E44" i="4"/>
  <c r="E43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D22" i="4"/>
  <c r="X23" i="4"/>
  <c r="U23" i="4"/>
  <c r="T23" i="4"/>
  <c r="S23" i="4"/>
  <c r="Q23" i="4"/>
  <c r="O23" i="4"/>
  <c r="L23" i="4"/>
  <c r="K23" i="4"/>
  <c r="I23" i="4"/>
  <c r="H23" i="4"/>
  <c r="AA23" i="4"/>
  <c r="Z23" i="4"/>
  <c r="Y23" i="4"/>
  <c r="AG23" i="4"/>
  <c r="AF23" i="4"/>
  <c r="AE23" i="4"/>
  <c r="AD23" i="4"/>
  <c r="AI47" i="4"/>
  <c r="AH47" i="4"/>
  <c r="AR47" i="4"/>
  <c r="AN47" i="4"/>
  <c r="AL47" i="4"/>
  <c r="AQ47" i="4"/>
  <c r="AP47" i="4"/>
  <c r="AO47" i="4"/>
  <c r="AM47" i="4"/>
  <c r="AK47" i="4"/>
  <c r="AJ47" i="4"/>
  <c r="AG47" i="4"/>
  <c r="AF47" i="4"/>
  <c r="AE47" i="4"/>
  <c r="AD47" i="4"/>
  <c r="AC47" i="4"/>
  <c r="AB47" i="4"/>
  <c r="AA47" i="4"/>
  <c r="Z47" i="4"/>
  <c r="Y47" i="4"/>
  <c r="D34" i="4"/>
  <c r="D45" i="4"/>
  <c r="C45" i="4" s="1"/>
  <c r="D32" i="4"/>
  <c r="D31" i="4"/>
  <c r="D44" i="4"/>
  <c r="D43" i="4"/>
  <c r="D30" i="4"/>
  <c r="D29" i="4"/>
  <c r="D33" i="4"/>
  <c r="C33" i="4" s="1"/>
  <c r="D46" i="4"/>
  <c r="C46" i="4" s="1"/>
  <c r="D27" i="4"/>
  <c r="C27" i="4" s="1"/>
  <c r="D38" i="4"/>
  <c r="D28" i="4"/>
  <c r="D25" i="4"/>
  <c r="D36" i="4"/>
  <c r="D24" i="4"/>
  <c r="D35" i="4"/>
  <c r="D26" i="4"/>
  <c r="D37" i="4"/>
  <c r="D40" i="4"/>
  <c r="D39" i="4"/>
  <c r="J47" i="4"/>
  <c r="O47" i="4"/>
  <c r="X47" i="4"/>
  <c r="G47" i="4"/>
  <c r="S47" i="4"/>
  <c r="L47" i="4"/>
  <c r="V47" i="4"/>
  <c r="M47" i="4"/>
  <c r="R47" i="4"/>
  <c r="P47" i="4"/>
  <c r="I47" i="4"/>
  <c r="T47" i="4"/>
  <c r="Q47" i="4"/>
  <c r="N47" i="4"/>
  <c r="K47" i="4"/>
  <c r="H47" i="4"/>
  <c r="U47" i="4"/>
  <c r="W47" i="4"/>
  <c r="F47" i="4"/>
  <c r="D10" i="66"/>
  <c r="D9" i="66"/>
  <c r="D8" i="66"/>
  <c r="D7" i="66"/>
  <c r="D6" i="66"/>
  <c r="P39" i="65" l="1"/>
  <c r="R39" i="65"/>
  <c r="N39" i="65"/>
  <c r="T33" i="65"/>
  <c r="U33" i="65" s="1" a="1"/>
  <c r="U33" i="65" s="1"/>
  <c r="W34" i="65"/>
  <c r="L33" i="65"/>
  <c r="P33" i="65"/>
  <c r="R33" i="65"/>
  <c r="R41" i="65"/>
  <c r="R42" i="65"/>
  <c r="R35" i="65"/>
  <c r="N35" i="65"/>
  <c r="P42" i="65"/>
  <c r="W42" i="65" s="1"/>
  <c r="L36" i="65"/>
  <c r="R36" i="65"/>
  <c r="N36" i="65"/>
  <c r="L35" i="65"/>
  <c r="N40" i="65"/>
  <c r="L41" i="65"/>
  <c r="R40" i="65"/>
  <c r="L38" i="65"/>
  <c r="L40" i="65"/>
  <c r="R37" i="65"/>
  <c r="N37" i="65"/>
  <c r="L37" i="65"/>
  <c r="N41" i="65"/>
  <c r="R38" i="65"/>
  <c r="N38" i="65"/>
  <c r="E47" i="4"/>
  <c r="D23" i="4"/>
  <c r="C29" i="4"/>
  <c r="C41" i="4"/>
  <c r="C40" i="4"/>
  <c r="C24" i="4"/>
  <c r="C28" i="4"/>
  <c r="C30" i="4"/>
  <c r="C32" i="4"/>
  <c r="C44" i="4"/>
  <c r="C36" i="4"/>
  <c r="C31" i="4"/>
  <c r="C42" i="4"/>
  <c r="C25" i="4"/>
  <c r="C26" i="4"/>
  <c r="C35" i="4"/>
  <c r="C43" i="4"/>
  <c r="C37" i="4"/>
  <c r="C38" i="4"/>
  <c r="C39" i="4"/>
  <c r="C34" i="4"/>
  <c r="D47" i="4"/>
  <c r="A14" i="61"/>
  <c r="W39" i="65" l="1"/>
  <c r="W33" i="65"/>
  <c r="W35" i="65"/>
  <c r="W41" i="65"/>
  <c r="W36" i="65"/>
  <c r="W38" i="65"/>
  <c r="W37" i="65"/>
  <c r="W40" i="65"/>
  <c r="D11" i="4"/>
  <c r="C47" i="4"/>
  <c r="A15" i="61"/>
  <c r="A16" i="61"/>
  <c r="A17" i="61" s="1"/>
  <c r="A18" i="61" l="1"/>
  <c r="A19" i="61" s="1"/>
  <c r="A20" i="61" l="1"/>
  <c r="F22" i="4"/>
  <c r="G22" i="4"/>
  <c r="F21" i="4"/>
  <c r="G21" i="4"/>
  <c r="C21" i="4" l="1"/>
  <c r="C22" i="4"/>
  <c r="A21" i="61"/>
  <c r="G23" i="4"/>
  <c r="F23" i="4"/>
  <c r="C23" i="4" l="1"/>
  <c r="A22" i="61"/>
  <c r="J73" i="65" a="1"/>
  <c r="J73" i="65" s="1"/>
  <c r="J139" i="65" a="1"/>
  <c r="J139" i="65" s="1"/>
  <c r="J136" i="65" a="1"/>
  <c r="J136" i="65" s="1"/>
  <c r="J24" i="65" a="1"/>
  <c r="J24" i="65" s="1"/>
  <c r="J135" i="65" a="1"/>
  <c r="J135" i="65" s="1"/>
  <c r="J175" i="65" a="1"/>
  <c r="J175" i="65" s="1"/>
  <c r="J173" i="65" a="1"/>
  <c r="J173" i="65" s="1"/>
  <c r="J172" i="65" a="1"/>
  <c r="J172" i="65" s="1"/>
  <c r="J97" i="65" a="1"/>
  <c r="J97" i="65" s="1"/>
  <c r="J133" i="65" a="1"/>
  <c r="J133" i="65" s="1"/>
  <c r="J81" i="65" a="1"/>
  <c r="J81" i="65" s="1"/>
  <c r="J98" i="65" a="1"/>
  <c r="J98" i="65" s="1"/>
  <c r="J117" i="65" a="1"/>
  <c r="J117" i="65" s="1"/>
  <c r="J163" i="65" a="1"/>
  <c r="J163" i="65" s="1"/>
  <c r="J183" i="65" a="1"/>
  <c r="J183" i="65" s="1"/>
  <c r="J152" i="65" a="1"/>
  <c r="J152" i="65" s="1"/>
  <c r="J148" i="65" a="1"/>
  <c r="J148" i="65" s="1"/>
  <c r="J109" i="65" a="1"/>
  <c r="J109" i="65" s="1"/>
  <c r="J76" i="65" a="1"/>
  <c r="J76" i="65" s="1"/>
  <c r="J156" i="65" a="1"/>
  <c r="J156" i="65" s="1"/>
  <c r="J181" i="65" a="1"/>
  <c r="J181" i="65" s="1"/>
  <c r="J44" i="65" a="1"/>
  <c r="J44" i="65" s="1"/>
  <c r="J167" i="65" a="1"/>
  <c r="J167" i="65" s="1"/>
  <c r="J193" i="65" a="1"/>
  <c r="J193" i="65" s="1"/>
  <c r="J185" i="65" a="1"/>
  <c r="J185" i="65" s="1"/>
  <c r="J160" i="65" a="1"/>
  <c r="J160" i="65" s="1"/>
  <c r="J188" i="65" a="1"/>
  <c r="J188" i="65" s="1"/>
  <c r="J116" i="65" a="1"/>
  <c r="J116" i="65" s="1"/>
  <c r="J84" i="65" a="1"/>
  <c r="J84" i="65" s="1"/>
  <c r="J182" i="65" a="1"/>
  <c r="J182" i="65" s="1"/>
  <c r="J119" i="65" a="1"/>
  <c r="J119" i="65" s="1"/>
  <c r="J198" i="65" a="1"/>
  <c r="J198" i="65" s="1"/>
  <c r="J79" i="65" a="1"/>
  <c r="J79" i="65" s="1"/>
  <c r="J137" i="65" a="1"/>
  <c r="J137" i="65" s="1"/>
  <c r="J70" i="65" a="1"/>
  <c r="J70" i="65" s="1"/>
  <c r="J141" i="65" a="1"/>
  <c r="J141" i="65" s="1"/>
  <c r="J96" i="65" a="1"/>
  <c r="J96" i="65" s="1"/>
  <c r="J20" i="65" a="1"/>
  <c r="J20" i="65" s="1"/>
  <c r="J106" i="65" a="1"/>
  <c r="J106" i="65" s="1"/>
  <c r="J157" i="65" a="1"/>
  <c r="J157" i="65" s="1"/>
  <c r="J144" i="65" a="1"/>
  <c r="J144" i="65" s="1"/>
  <c r="J174" i="65" a="1"/>
  <c r="J174" i="65" s="1"/>
  <c r="J115" i="65" a="1"/>
  <c r="J115" i="65" s="1"/>
  <c r="J200" i="65" a="1"/>
  <c r="J200" i="65" s="1"/>
  <c r="J170" i="65" a="1"/>
  <c r="J170" i="65" s="1"/>
  <c r="J92" i="65" a="1"/>
  <c r="J92" i="65" s="1"/>
  <c r="J158" i="65" a="1"/>
  <c r="J158" i="65" s="1"/>
  <c r="J86" i="65" a="1"/>
  <c r="J86" i="65" s="1"/>
  <c r="J100" i="65" a="1"/>
  <c r="J100" i="65" s="1"/>
  <c r="J82" i="65" a="1"/>
  <c r="J82" i="65" s="1"/>
  <c r="J155" i="65" a="1"/>
  <c r="J155" i="65" s="1"/>
  <c r="J159" i="65" a="1"/>
  <c r="J159" i="65" s="1"/>
  <c r="J164" i="65" a="1"/>
  <c r="J164" i="65" s="1"/>
  <c r="J161" i="65" a="1"/>
  <c r="J161" i="65" s="1"/>
  <c r="J75" i="65" a="1"/>
  <c r="J75" i="65" s="1"/>
  <c r="J145" i="65" a="1"/>
  <c r="J145" i="65" s="1"/>
  <c r="J162" i="65" a="1"/>
  <c r="J162" i="65" s="1"/>
  <c r="J125" i="65" a="1"/>
  <c r="J125" i="65" s="1"/>
  <c r="J191" i="65" a="1"/>
  <c r="J191" i="65" s="1"/>
  <c r="J196" i="65" a="1"/>
  <c r="J196" i="65" s="1"/>
  <c r="J85" i="65" a="1"/>
  <c r="J85" i="65" s="1"/>
  <c r="J177" i="65" a="1"/>
  <c r="J177" i="65" s="1"/>
  <c r="J154" i="65" a="1"/>
  <c r="J154" i="65" s="1"/>
  <c r="J131" i="65" a="1"/>
  <c r="J131" i="65" s="1"/>
  <c r="J192" i="65" a="1"/>
  <c r="J192" i="65" s="1"/>
  <c r="J99" i="65" a="1"/>
  <c r="J99" i="65" s="1"/>
  <c r="J168" i="65" a="1"/>
  <c r="J168" i="65" s="1"/>
  <c r="J91" i="65" a="1"/>
  <c r="J91" i="65" s="1"/>
  <c r="J187" i="65" a="1"/>
  <c r="J187" i="65" s="1"/>
  <c r="J123" i="65" a="1"/>
  <c r="J123" i="65" s="1"/>
  <c r="J112" i="65" a="1"/>
  <c r="J112" i="65" s="1"/>
  <c r="J23" i="65" a="1"/>
  <c r="J23" i="65" s="1"/>
  <c r="J78" i="65" a="1"/>
  <c r="J78" i="65" s="1"/>
  <c r="J101" i="65" a="1"/>
  <c r="J101" i="65" s="1"/>
  <c r="J69" i="65" a="1"/>
  <c r="J69" i="65" s="1"/>
  <c r="J127" i="65" a="1"/>
  <c r="J127" i="65" s="1"/>
  <c r="J179" i="65" a="1"/>
  <c r="J179" i="65" s="1"/>
  <c r="J27" i="65" a="1"/>
  <c r="J27" i="65" s="1"/>
  <c r="J138" i="65" a="1"/>
  <c r="J138" i="65" s="1"/>
  <c r="J128" i="65" a="1"/>
  <c r="J128" i="65" s="1"/>
  <c r="J199" i="65" a="1"/>
  <c r="J199" i="65" s="1"/>
  <c r="J77" i="65" a="1"/>
  <c r="J77" i="65" s="1"/>
  <c r="J102" i="65" a="1"/>
  <c r="J102" i="65" s="1"/>
  <c r="J171" i="65" a="1"/>
  <c r="J171" i="65" s="1"/>
  <c r="J87" i="65" a="1"/>
  <c r="J87" i="65" s="1"/>
  <c r="J121" i="65" a="1"/>
  <c r="J121" i="65" s="1"/>
  <c r="J126" i="65" a="1"/>
  <c r="J126" i="65" s="1"/>
  <c r="J18" i="65" a="1"/>
  <c r="J18" i="65" s="1"/>
  <c r="J111" i="65" a="1"/>
  <c r="J111" i="65" s="1"/>
  <c r="J178" i="65" a="1"/>
  <c r="J178" i="65" s="1"/>
  <c r="J22" i="65" a="1"/>
  <c r="J22" i="65" s="1"/>
  <c r="J143" i="65" a="1"/>
  <c r="J143" i="65" s="1"/>
  <c r="J190" i="65" a="1"/>
  <c r="J190" i="65" s="1"/>
  <c r="J21" i="65" a="1"/>
  <c r="J21" i="65" s="1"/>
  <c r="J94" i="65" a="1"/>
  <c r="J94" i="65" s="1"/>
  <c r="J153" i="65" a="1"/>
  <c r="J153" i="65" s="1"/>
  <c r="J113" i="65" a="1"/>
  <c r="J113" i="65" s="1"/>
  <c r="J195" i="65" a="1"/>
  <c r="J195" i="65" s="1"/>
  <c r="J129" i="65" a="1"/>
  <c r="J129" i="65" s="1"/>
  <c r="J26" i="65" a="1"/>
  <c r="J26" i="65" s="1"/>
  <c r="J45" i="65" a="1"/>
  <c r="J45" i="65" s="1"/>
  <c r="J122" i="65" a="1"/>
  <c r="J122" i="65" s="1"/>
  <c r="H171" i="65" a="1"/>
  <c r="H171" i="65" s="1"/>
  <c r="Q171" i="65" s="1"/>
  <c r="H170" i="65" a="1"/>
  <c r="H170" i="65" s="1"/>
  <c r="I170" i="65" s="1"/>
  <c r="H84" i="65" a="1"/>
  <c r="H84" i="65" s="1"/>
  <c r="K84" i="65" s="1"/>
  <c r="H153" i="65" a="1"/>
  <c r="H153" i="65" s="1"/>
  <c r="K153" i="65" s="1"/>
  <c r="H118" i="65" a="1"/>
  <c r="H118" i="65" s="1"/>
  <c r="M118" i="65" s="1"/>
  <c r="H116" i="65" a="1"/>
  <c r="H116" i="65" s="1"/>
  <c r="I116" i="65" s="1"/>
  <c r="H165" i="65" a="1"/>
  <c r="H165" i="65" s="1"/>
  <c r="Q165" i="65" s="1"/>
  <c r="H186" i="65" a="1"/>
  <c r="H186" i="65" s="1"/>
  <c r="Q186" i="65" s="1"/>
  <c r="H87" i="65" a="1"/>
  <c r="H87" i="65" s="1"/>
  <c r="O87" i="65" s="1"/>
  <c r="H126" i="65" a="1"/>
  <c r="H126" i="65" s="1"/>
  <c r="K126" i="65" s="1"/>
  <c r="H117" i="65" a="1"/>
  <c r="H117" i="65" s="1"/>
  <c r="Q117" i="65" s="1"/>
  <c r="J169" i="65" a="1"/>
  <c r="J169" i="65" s="1"/>
  <c r="H169" i="65" a="1"/>
  <c r="H169" i="65" s="1"/>
  <c r="I169" i="65" s="1"/>
  <c r="H158" i="65" a="1"/>
  <c r="H158" i="65" s="1"/>
  <c r="I158" i="65" s="1"/>
  <c r="H143" i="65" a="1"/>
  <c r="H143" i="65" s="1"/>
  <c r="I143" i="65" s="1"/>
  <c r="H101" i="65" a="1"/>
  <c r="H101" i="65" s="1"/>
  <c r="I101" i="65" s="1"/>
  <c r="T101" i="65" s="1"/>
  <c r="U101" i="65" s="1" a="1"/>
  <c r="U101" i="65" s="1"/>
  <c r="H85" i="65" a="1"/>
  <c r="H85" i="65" s="1"/>
  <c r="I85" i="65" s="1"/>
  <c r="T85" i="65" s="1"/>
  <c r="U85" i="65" s="1" a="1"/>
  <c r="U85" i="65" s="1"/>
  <c r="H76" i="65" a="1"/>
  <c r="H76" i="65" s="1"/>
  <c r="O76" i="65" s="1"/>
  <c r="I65" i="65"/>
  <c r="H70" i="65" a="1"/>
  <c r="H70" i="65" s="1"/>
  <c r="I70" i="65" s="1"/>
  <c r="H185" i="65" a="1"/>
  <c r="H185" i="65" s="1"/>
  <c r="O185" i="65" s="1"/>
  <c r="H79" i="65" a="1"/>
  <c r="H79" i="65" s="1"/>
  <c r="I79" i="65" s="1"/>
  <c r="T79" i="65" s="1"/>
  <c r="U79" i="65" s="1" a="1"/>
  <c r="U79" i="65" s="1"/>
  <c r="H180" i="65" a="1"/>
  <c r="H180" i="65" s="1"/>
  <c r="K180" i="65" s="1"/>
  <c r="H71" i="65" a="1"/>
  <c r="H71" i="65" s="1"/>
  <c r="I71" i="65" s="1"/>
  <c r="H100" i="65" a="1"/>
  <c r="H100" i="65" s="1"/>
  <c r="I100" i="65" s="1"/>
  <c r="H152" i="65" a="1"/>
  <c r="H152" i="65" s="1"/>
  <c r="K152" i="65" s="1"/>
  <c r="H161" i="65" a="1"/>
  <c r="H161" i="65" s="1"/>
  <c r="I161" i="65" s="1"/>
  <c r="M61" i="65"/>
  <c r="H190" i="65" a="1"/>
  <c r="H190" i="65" s="1"/>
  <c r="I190" i="65" s="1"/>
  <c r="H192" i="65" a="1"/>
  <c r="H192" i="65" s="1"/>
  <c r="I192" i="65" s="1"/>
  <c r="H166" i="65" a="1"/>
  <c r="H166" i="65" s="1"/>
  <c r="M166" i="65" s="1"/>
  <c r="H183" i="65" a="1"/>
  <c r="H183" i="65" s="1"/>
  <c r="K183" i="65" s="1"/>
  <c r="H103" i="65" a="1"/>
  <c r="H103" i="65" s="1"/>
  <c r="M103" i="65" s="1"/>
  <c r="H191" i="65" a="1"/>
  <c r="H191" i="65" s="1"/>
  <c r="I191" i="65" s="1"/>
  <c r="T191" i="65" s="1"/>
  <c r="U191" i="65" s="1" a="1"/>
  <c r="U191" i="65" s="1"/>
  <c r="H86" i="65" a="1"/>
  <c r="H86" i="65" s="1"/>
  <c r="I86" i="65" s="1"/>
  <c r="H154" i="65" a="1"/>
  <c r="H154" i="65" s="1"/>
  <c r="I154" i="65" s="1"/>
  <c r="H174" i="65" a="1"/>
  <c r="H174" i="65" s="1"/>
  <c r="I174" i="65" s="1"/>
  <c r="T174" i="65" s="1"/>
  <c r="U174" i="65" s="1" a="1"/>
  <c r="U174" i="65" s="1"/>
  <c r="H172" i="65" a="1"/>
  <c r="H172" i="65" s="1"/>
  <c r="M172" i="65" s="1"/>
  <c r="H181" i="65" a="1"/>
  <c r="H181" i="65" s="1"/>
  <c r="K181" i="65" s="1"/>
  <c r="I67" i="65"/>
  <c r="H163" i="65" a="1"/>
  <c r="H163" i="65" s="1"/>
  <c r="M163" i="65" s="1"/>
  <c r="H198" i="65" a="1"/>
  <c r="H198" i="65" s="1"/>
  <c r="I198" i="65" s="1"/>
  <c r="T198" i="65" s="1"/>
  <c r="U198" i="65" s="1" a="1"/>
  <c r="U198" i="65" s="1"/>
  <c r="H179" i="65" a="1"/>
  <c r="H179" i="65" s="1"/>
  <c r="I179" i="65" s="1"/>
  <c r="H120" i="65" a="1"/>
  <c r="H120" i="65" s="1"/>
  <c r="O120" i="65" s="1"/>
  <c r="H188" i="65" a="1"/>
  <c r="H188" i="65" s="1"/>
  <c r="I188" i="65" s="1"/>
  <c r="H149" i="65" a="1"/>
  <c r="H149" i="65" s="1"/>
  <c r="I149" i="65" s="1"/>
  <c r="H144" i="65" a="1"/>
  <c r="H144" i="65" s="1"/>
  <c r="I144" i="65" s="1"/>
  <c r="T144" i="65" s="1"/>
  <c r="U144" i="65" s="1" a="1"/>
  <c r="U144" i="65" s="1"/>
  <c r="H75" i="65" a="1"/>
  <c r="H75" i="65" s="1"/>
  <c r="I75" i="65" s="1"/>
  <c r="H82" i="65" a="1"/>
  <c r="H82" i="65" s="1"/>
  <c r="I82" i="65" s="1"/>
  <c r="T82" i="65" s="1"/>
  <c r="U82" i="65" s="1" a="1"/>
  <c r="U82" i="65" s="1"/>
  <c r="H114" i="65" a="1"/>
  <c r="H114" i="65" s="1"/>
  <c r="M114" i="65" s="1"/>
  <c r="H137" i="65" a="1"/>
  <c r="H137" i="65" s="1"/>
  <c r="I137" i="65" s="1"/>
  <c r="H139" i="65" a="1"/>
  <c r="H139" i="65" s="1"/>
  <c r="Q139" i="65" s="1"/>
  <c r="H89" i="65" a="1"/>
  <c r="H89" i="65" s="1"/>
  <c r="I89" i="65" s="1"/>
  <c r="H99" i="65" a="1"/>
  <c r="H99" i="65" s="1"/>
  <c r="I99" i="65" s="1"/>
  <c r="H130" i="65" a="1"/>
  <c r="H130" i="65" s="1"/>
  <c r="O130" i="65" s="1"/>
  <c r="H176" i="65" a="1"/>
  <c r="H176" i="65" s="1"/>
  <c r="M176" i="65" s="1"/>
  <c r="H125" i="65" a="1"/>
  <c r="H125" i="65" s="1"/>
  <c r="I125" i="65" s="1"/>
  <c r="H109" i="65" a="1"/>
  <c r="H109" i="65" s="1"/>
  <c r="M109" i="65" s="1"/>
  <c r="H151" i="65" a="1"/>
  <c r="H151" i="65" s="1"/>
  <c r="I151" i="65" s="1"/>
  <c r="I64" i="65"/>
  <c r="T64" i="65" s="1"/>
  <c r="U64" i="65" s="1" a="1"/>
  <c r="U64" i="65" s="1"/>
  <c r="H119" i="65" a="1"/>
  <c r="H119" i="65" s="1"/>
  <c r="I119" i="65" s="1"/>
  <c r="T119" i="65" s="1"/>
  <c r="U119" i="65" s="1" a="1"/>
  <c r="U119" i="65" s="1"/>
  <c r="H133" i="65" a="1"/>
  <c r="H133" i="65" s="1"/>
  <c r="M133" i="65" s="1"/>
  <c r="H135" i="65" a="1"/>
  <c r="H135" i="65" s="1"/>
  <c r="K135" i="65" s="1"/>
  <c r="H140" i="65" a="1"/>
  <c r="H140" i="65" s="1"/>
  <c r="I140" i="65" s="1"/>
  <c r="H97" i="65" a="1"/>
  <c r="H97" i="65" s="1"/>
  <c r="Q97" i="65" s="1"/>
  <c r="H136" i="65" a="1"/>
  <c r="H136" i="65" s="1"/>
  <c r="M136" i="65" s="1"/>
  <c r="H138" i="65" a="1"/>
  <c r="H138" i="65" s="1"/>
  <c r="I138" i="65" s="1"/>
  <c r="H98" i="65" a="1"/>
  <c r="H98" i="65" s="1"/>
  <c r="M98" i="65" s="1"/>
  <c r="H78" i="65" a="1"/>
  <c r="H78" i="65" s="1"/>
  <c r="I78" i="65" s="1"/>
  <c r="H145" i="65" a="1"/>
  <c r="H145" i="65" s="1"/>
  <c r="I145" i="65" s="1"/>
  <c r="H142" i="65" a="1"/>
  <c r="H142" i="65" s="1"/>
  <c r="I142" i="65" s="1"/>
  <c r="H148" i="65" a="1"/>
  <c r="H148" i="65" s="1"/>
  <c r="O148" i="65" s="1"/>
  <c r="H159" i="65" a="1"/>
  <c r="H159" i="65" s="1"/>
  <c r="I159" i="65" s="1"/>
  <c r="T159" i="65" s="1"/>
  <c r="U159" i="65" s="1" a="1"/>
  <c r="U159" i="65" s="1"/>
  <c r="J88" i="65" a="1"/>
  <c r="J88" i="65" s="1"/>
  <c r="H88" i="65" a="1"/>
  <c r="H88" i="65" s="1"/>
  <c r="M88" i="65" s="1"/>
  <c r="H177" i="65" a="1"/>
  <c r="H177" i="65" s="1"/>
  <c r="I177" i="65" s="1"/>
  <c r="J83" i="65" a="1"/>
  <c r="J83" i="65" s="1"/>
  <c r="H83" i="65" a="1"/>
  <c r="H83" i="65" s="1"/>
  <c r="M83" i="65" s="1"/>
  <c r="H194" i="65" a="1"/>
  <c r="H194" i="65" s="1"/>
  <c r="I194" i="65" s="1"/>
  <c r="H105" i="65" a="1"/>
  <c r="H105" i="65" s="1"/>
  <c r="I105" i="65" s="1"/>
  <c r="H160" i="65" a="1"/>
  <c r="H160" i="65" s="1"/>
  <c r="I160" i="65" s="1"/>
  <c r="H167" i="65" a="1"/>
  <c r="H167" i="65" s="1"/>
  <c r="M167" i="65" s="1"/>
  <c r="H69" i="65" a="1"/>
  <c r="H69" i="65" s="1"/>
  <c r="I69" i="65" s="1"/>
  <c r="T69" i="65" s="1"/>
  <c r="U69" i="65" s="1" a="1"/>
  <c r="U69" i="65" s="1"/>
  <c r="H157" i="65" a="1"/>
  <c r="H157" i="65" s="1"/>
  <c r="I157" i="65" s="1"/>
  <c r="T157" i="65" s="1"/>
  <c r="U157" i="65" s="1" a="1"/>
  <c r="U157" i="65" s="1"/>
  <c r="H134" i="65" a="1"/>
  <c r="H134" i="65" s="1"/>
  <c r="I134" i="65" s="1"/>
  <c r="H72" i="65" a="1"/>
  <c r="H72" i="65" s="1"/>
  <c r="I72" i="65" s="1"/>
  <c r="H102" i="65" a="1"/>
  <c r="H102" i="65" s="1"/>
  <c r="I102" i="65" s="1"/>
  <c r="T102" i="65" s="1"/>
  <c r="U102" i="65" s="1" a="1"/>
  <c r="U102" i="65" s="1"/>
  <c r="H124" i="65" a="1"/>
  <c r="H124" i="65" s="1"/>
  <c r="I124" i="65" s="1"/>
  <c r="H193" i="65" a="1"/>
  <c r="H193" i="65" s="1"/>
  <c r="O193" i="65" s="1"/>
  <c r="J108" i="65" a="1"/>
  <c r="J108" i="65" s="1"/>
  <c r="H108" i="65" a="1"/>
  <c r="H108" i="65" s="1"/>
  <c r="I108" i="65" s="1"/>
  <c r="H94" i="65" a="1"/>
  <c r="H94" i="65" s="1"/>
  <c r="I94" i="65" s="1"/>
  <c r="T94" i="65" s="1"/>
  <c r="U94" i="65" s="1" a="1"/>
  <c r="U94" i="65" s="1"/>
  <c r="H73" i="65" a="1"/>
  <c r="H73" i="65" s="1"/>
  <c r="O73" i="65" s="1"/>
  <c r="H156" i="65" a="1"/>
  <c r="H156" i="65" s="1"/>
  <c r="Q156" i="65" s="1"/>
  <c r="H112" i="65" a="1"/>
  <c r="H112" i="65" s="1"/>
  <c r="I112" i="65" s="1"/>
  <c r="H182" i="65" a="1"/>
  <c r="H182" i="65" s="1"/>
  <c r="K182" i="65" s="1"/>
  <c r="H200" i="65" a="1"/>
  <c r="H200" i="65" s="1"/>
  <c r="I200" i="65" s="1"/>
  <c r="T200" i="65" s="1"/>
  <c r="U200" i="65" s="1" a="1"/>
  <c r="U200" i="65" s="1"/>
  <c r="H173" i="65" a="1"/>
  <c r="H173" i="65" s="1"/>
  <c r="M173" i="65" s="1"/>
  <c r="H44" i="65" a="1"/>
  <c r="H44" i="65" s="1"/>
  <c r="M44" i="65" s="1"/>
  <c r="H178" i="65" a="1"/>
  <c r="H178" i="65" s="1"/>
  <c r="I178" i="65" s="1"/>
  <c r="H168" i="65" a="1"/>
  <c r="H168" i="65" s="1"/>
  <c r="I168" i="65" s="1"/>
  <c r="H147" i="65" a="1"/>
  <c r="H147" i="65" s="1"/>
  <c r="I147" i="65" s="1"/>
  <c r="I66" i="65"/>
  <c r="H115" i="65" a="1"/>
  <c r="H115" i="65" s="1"/>
  <c r="I115" i="65" s="1"/>
  <c r="T115" i="65" s="1"/>
  <c r="U115" i="65" s="1" a="1"/>
  <c r="U115" i="65" s="1"/>
  <c r="H187" i="65" a="1"/>
  <c r="H187" i="65" s="1"/>
  <c r="I187" i="65" s="1"/>
  <c r="T187" i="65" s="1"/>
  <c r="U187" i="65" s="1" a="1"/>
  <c r="U187" i="65" s="1"/>
  <c r="H127" i="65" a="1"/>
  <c r="H127" i="65" s="1"/>
  <c r="I127" i="65" s="1"/>
  <c r="T127" i="65" s="1"/>
  <c r="U127" i="65" s="1" a="1"/>
  <c r="U127" i="65" s="1"/>
  <c r="H110" i="65" a="1"/>
  <c r="H110" i="65" s="1"/>
  <c r="M110" i="65" s="1"/>
  <c r="H164" i="65" a="1"/>
  <c r="H164" i="65" s="1"/>
  <c r="I164" i="65" s="1"/>
  <c r="T164" i="65" s="1"/>
  <c r="U164" i="65" s="1" a="1"/>
  <c r="U164" i="65" s="1"/>
  <c r="H91" i="65" a="1"/>
  <c r="H91" i="65" s="1"/>
  <c r="I91" i="65" s="1"/>
  <c r="T91" i="65" s="1"/>
  <c r="U91" i="65" s="1" a="1"/>
  <c r="U91" i="65" s="1"/>
  <c r="Q60" i="65"/>
  <c r="J150" i="65" a="1"/>
  <c r="J150" i="65" s="1"/>
  <c r="H150" i="65" a="1"/>
  <c r="H150" i="65" s="1"/>
  <c r="Q150" i="65" s="1"/>
  <c r="H189" i="65" a="1"/>
  <c r="H189" i="65" s="1"/>
  <c r="I189" i="65" s="1"/>
  <c r="H175" i="65" a="1"/>
  <c r="H175" i="65" s="1"/>
  <c r="K175" i="65" s="1"/>
  <c r="H111" i="65" a="1"/>
  <c r="H111" i="65" s="1"/>
  <c r="I111" i="65" s="1"/>
  <c r="H95" i="65" a="1"/>
  <c r="H95" i="65" s="1"/>
  <c r="I95" i="65" s="1"/>
  <c r="I63" i="65"/>
  <c r="H162" i="65" a="1"/>
  <c r="H162" i="65" s="1"/>
  <c r="I162" i="65" s="1"/>
  <c r="H199" i="65" a="1"/>
  <c r="H199" i="65" s="1"/>
  <c r="I199" i="65" s="1"/>
  <c r="T199" i="65" s="1"/>
  <c r="U199" i="65" s="1" a="1"/>
  <c r="U199" i="65" s="1"/>
  <c r="H106" i="65" a="1"/>
  <c r="H106" i="65" s="1"/>
  <c r="I106" i="65" s="1"/>
  <c r="T106" i="65" s="1"/>
  <c r="U106" i="65" s="1" a="1"/>
  <c r="U106" i="65" s="1"/>
  <c r="H184" i="65" a="1"/>
  <c r="H184" i="65" s="1"/>
  <c r="M184" i="65" s="1"/>
  <c r="H123" i="65" a="1"/>
  <c r="H123" i="65" s="1"/>
  <c r="I123" i="65" s="1"/>
  <c r="H113" i="65" a="1"/>
  <c r="H113" i="65" s="1"/>
  <c r="I113" i="65" s="1"/>
  <c r="H122" i="65" a="1"/>
  <c r="H122" i="65" s="1"/>
  <c r="I122" i="65" s="1"/>
  <c r="H196" i="65" a="1"/>
  <c r="H196" i="65" s="1"/>
  <c r="I196" i="65" s="1"/>
  <c r="T196" i="65" s="1"/>
  <c r="U196" i="65" s="1" a="1"/>
  <c r="U196" i="65" s="1"/>
  <c r="Q59" i="65"/>
  <c r="H92" i="65" a="1"/>
  <c r="H92" i="65" s="1"/>
  <c r="I92" i="65" s="1"/>
  <c r="H77" i="65" a="1"/>
  <c r="H77" i="65" s="1"/>
  <c r="I77" i="65" s="1"/>
  <c r="H81" i="65" a="1"/>
  <c r="H81" i="65" s="1"/>
  <c r="O81" i="65" s="1"/>
  <c r="Q68" i="65"/>
  <c r="H155" i="65" a="1"/>
  <c r="H155" i="65" s="1"/>
  <c r="I155" i="65" s="1"/>
  <c r="T155" i="65" s="1"/>
  <c r="U155" i="65" s="1" a="1"/>
  <c r="U155" i="65" s="1"/>
  <c r="H23" i="65" a="1"/>
  <c r="H23" i="65" s="1"/>
  <c r="I23" i="65" s="1"/>
  <c r="T23" i="65" s="1"/>
  <c r="U23" i="65" s="1" a="1"/>
  <c r="U23" i="65" s="1"/>
  <c r="T49" i="65"/>
  <c r="U49" i="65" s="1" a="1"/>
  <c r="U49" i="65" s="1"/>
  <c r="M55" i="65"/>
  <c r="I54" i="65"/>
  <c r="H18" i="65" a="1"/>
  <c r="H18" i="65" s="1"/>
  <c r="I18" i="65" s="1"/>
  <c r="I57" i="65"/>
  <c r="H43" i="65" a="1"/>
  <c r="H43" i="65" s="1"/>
  <c r="O43" i="65" s="1"/>
  <c r="H45" i="65" a="1"/>
  <c r="H45" i="65" s="1"/>
  <c r="Q45" i="65" s="1"/>
  <c r="J28" i="65" a="1"/>
  <c r="J28" i="65" s="1"/>
  <c r="H28" i="65" a="1"/>
  <c r="H28" i="65" s="1"/>
  <c r="I28" i="65" s="1"/>
  <c r="H29" i="65" a="1"/>
  <c r="H29" i="65" s="1"/>
  <c r="I29" i="65" s="1"/>
  <c r="H19" i="65" a="1"/>
  <c r="H19" i="65" s="1"/>
  <c r="M19" i="65" s="1"/>
  <c r="I58" i="65"/>
  <c r="Q56" i="65"/>
  <c r="H30" i="65" a="1"/>
  <c r="H30" i="65" s="1"/>
  <c r="I30" i="65" s="1"/>
  <c r="H48" i="65" a="1"/>
  <c r="H48" i="65" s="1"/>
  <c r="I48" i="65" s="1"/>
  <c r="H21" i="65" a="1"/>
  <c r="H21" i="65" s="1"/>
  <c r="I21" i="65" s="1"/>
  <c r="T21" i="65" s="1"/>
  <c r="U21" i="65" s="1" a="1"/>
  <c r="U21" i="65" s="1"/>
  <c r="I52" i="65"/>
  <c r="T52" i="65" s="1"/>
  <c r="U52" i="65" s="1" a="1"/>
  <c r="U52" i="65" s="1"/>
  <c r="I51" i="65"/>
  <c r="T51" i="65" s="1"/>
  <c r="U51" i="65" s="1" a="1"/>
  <c r="U51" i="65" s="1"/>
  <c r="H26" i="65" a="1"/>
  <c r="H26" i="65" s="1"/>
  <c r="I26" i="65" s="1"/>
  <c r="H22" i="65" a="1"/>
  <c r="H22" i="65" s="1"/>
  <c r="I22" i="65" s="1"/>
  <c r="H27" i="65" a="1"/>
  <c r="H27" i="65" s="1"/>
  <c r="I27" i="65" s="1"/>
  <c r="H17" i="65" a="1"/>
  <c r="H17" i="65" s="1"/>
  <c r="M17" i="65" s="1"/>
  <c r="H24" i="65" a="1"/>
  <c r="H24" i="65" s="1"/>
  <c r="O24" i="65" s="1"/>
  <c r="H25" i="65" a="1"/>
  <c r="H25" i="65" s="1"/>
  <c r="Q25" i="65" s="1"/>
  <c r="H47" i="65" a="1"/>
  <c r="H47" i="65" s="1"/>
  <c r="Q47" i="65" s="1"/>
  <c r="H20" i="65" a="1"/>
  <c r="H20" i="65" s="1"/>
  <c r="M53" i="65"/>
  <c r="J16" i="65" a="1"/>
  <c r="J16" i="65" s="1"/>
  <c r="H16" i="65" a="1"/>
  <c r="H16" i="65" s="1"/>
  <c r="I16" i="65" s="1"/>
  <c r="H31" i="65" a="1"/>
  <c r="H31" i="65" s="1"/>
  <c r="O31" i="65" s="1"/>
  <c r="J32" i="65" a="1"/>
  <c r="J32" i="65" s="1"/>
  <c r="H32" i="65" a="1"/>
  <c r="H32" i="65" s="1"/>
  <c r="Q32" i="65" s="1"/>
  <c r="I50" i="65"/>
  <c r="T50" i="65" s="1"/>
  <c r="U50" i="65" s="1" a="1"/>
  <c r="U50" i="65" s="1"/>
  <c r="J46" i="65" a="1"/>
  <c r="J46" i="65" s="1"/>
  <c r="H46" i="65" a="1"/>
  <c r="H46" i="65" s="1"/>
  <c r="I46" i="65" s="1"/>
  <c r="H121" i="65" a="1"/>
  <c r="H121" i="65" s="1"/>
  <c r="Q121" i="65" s="1"/>
  <c r="H96" i="65" a="1"/>
  <c r="H96" i="65" s="1"/>
  <c r="M96" i="65" s="1"/>
  <c r="H107" i="65" a="1"/>
  <c r="H107" i="65" s="1"/>
  <c r="I107" i="65" s="1"/>
  <c r="H74" i="65" a="1"/>
  <c r="H74" i="65" s="1"/>
  <c r="I74" i="65" s="1"/>
  <c r="H104" i="65" a="1"/>
  <c r="H104" i="65" s="1"/>
  <c r="O104" i="65" s="1"/>
  <c r="H132" i="65" a="1"/>
  <c r="H132" i="65" s="1"/>
  <c r="K132" i="65" s="1"/>
  <c r="H128" i="65" a="1"/>
  <c r="H128" i="65" s="1"/>
  <c r="I128" i="65" s="1"/>
  <c r="T128" i="65" s="1"/>
  <c r="U128" i="65" s="1" a="1"/>
  <c r="U128" i="65" s="1"/>
  <c r="J93" i="65" a="1"/>
  <c r="J93" i="65" s="1"/>
  <c r="H93" i="65" a="1"/>
  <c r="H93" i="65" s="1"/>
  <c r="Q93" i="65" s="1"/>
  <c r="H80" i="65" a="1"/>
  <c r="H80" i="65" s="1"/>
  <c r="Q80" i="65" s="1"/>
  <c r="H141" i="65" a="1"/>
  <c r="H141" i="65" s="1"/>
  <c r="I141" i="65" s="1"/>
  <c r="T141" i="65" s="1"/>
  <c r="U141" i="65" s="1" a="1"/>
  <c r="U141" i="65" s="1"/>
  <c r="H195" i="65" a="1"/>
  <c r="H195" i="65" s="1"/>
  <c r="I195" i="65" s="1"/>
  <c r="I62" i="65"/>
  <c r="T62" i="65" s="1"/>
  <c r="U62" i="65" s="1" a="1"/>
  <c r="U62" i="65" s="1"/>
  <c r="H146" i="65" a="1"/>
  <c r="H146" i="65" s="1"/>
  <c r="Q146" i="65" s="1"/>
  <c r="H197" i="65" a="1"/>
  <c r="H197" i="65" s="1"/>
  <c r="K197" i="65" s="1"/>
  <c r="J90" i="65" a="1"/>
  <c r="J90" i="65" s="1"/>
  <c r="H90" i="65" a="1"/>
  <c r="H90" i="65" s="1"/>
  <c r="I90" i="65" s="1"/>
  <c r="H131" i="65" a="1"/>
  <c r="H131" i="65" s="1"/>
  <c r="I131" i="65" s="1"/>
  <c r="H129" i="65" a="1"/>
  <c r="H129" i="65" s="1"/>
  <c r="I129" i="65" s="1"/>
  <c r="J17" i="65" a="1"/>
  <c r="J17" i="65" s="1"/>
  <c r="J43" i="65" a="1"/>
  <c r="J43" i="65" s="1"/>
  <c r="J89" i="65" a="1"/>
  <c r="J89" i="65" s="1"/>
  <c r="J149" i="65" a="1"/>
  <c r="J149" i="65" s="1"/>
  <c r="J31" i="65" a="1"/>
  <c r="J31" i="65" s="1"/>
  <c r="J72" i="65" a="1"/>
  <c r="J72" i="65" s="1"/>
  <c r="J107" i="65" a="1"/>
  <c r="J107" i="65" s="1"/>
  <c r="J166" i="65" a="1"/>
  <c r="J166" i="65" s="1"/>
  <c r="J71" i="65" a="1"/>
  <c r="J71" i="65" s="1"/>
  <c r="J147" i="65" a="1"/>
  <c r="J147" i="65" s="1"/>
  <c r="J105" i="65" a="1"/>
  <c r="J105" i="65" s="1"/>
  <c r="J25" i="65" a="1"/>
  <c r="J25" i="65" s="1"/>
  <c r="J165" i="65" a="1"/>
  <c r="J165" i="65" s="1"/>
  <c r="J180" i="65" a="1"/>
  <c r="J180" i="65" s="1"/>
  <c r="J189" i="65" a="1"/>
  <c r="J189" i="65" s="1"/>
  <c r="J151" i="65" a="1"/>
  <c r="J151" i="65" s="1"/>
  <c r="J19" i="65" a="1"/>
  <c r="J19" i="65" s="1"/>
  <c r="J47" i="65" a="1"/>
  <c r="J47" i="65" s="1"/>
  <c r="J30" i="65" a="1"/>
  <c r="J30" i="65" s="1"/>
  <c r="J80" i="65" a="1"/>
  <c r="J80" i="65" s="1"/>
  <c r="J146" i="65" a="1"/>
  <c r="J146" i="65" s="1"/>
  <c r="J176" i="65" a="1"/>
  <c r="J176" i="65" s="1"/>
  <c r="J132" i="65" a="1"/>
  <c r="J132" i="65" s="1"/>
  <c r="J130" i="65" a="1"/>
  <c r="J130" i="65" s="1"/>
  <c r="J120" i="65" a="1"/>
  <c r="J120" i="65" s="1"/>
  <c r="J74" i="65" a="1"/>
  <c r="J74" i="65" s="1"/>
  <c r="J95" i="65" a="1"/>
  <c r="J95" i="65" s="1"/>
  <c r="J142" i="65" a="1"/>
  <c r="J142" i="65" s="1"/>
  <c r="J134" i="65" a="1"/>
  <c r="J134" i="65" s="1"/>
  <c r="J124" i="65" a="1"/>
  <c r="J124" i="65" s="1"/>
  <c r="J48" i="65" a="1"/>
  <c r="J48" i="65" s="1"/>
  <c r="J140" i="65" a="1"/>
  <c r="J140" i="65" s="1"/>
  <c r="J194" i="65" a="1"/>
  <c r="J194" i="65" s="1"/>
  <c r="J197" i="65" a="1"/>
  <c r="J197" i="65" s="1"/>
  <c r="J104" i="65" a="1"/>
  <c r="J104" i="65" s="1"/>
  <c r="J114" i="65" a="1"/>
  <c r="J114" i="65" s="1"/>
  <c r="J186" i="65" a="1"/>
  <c r="J186" i="65" s="1"/>
  <c r="J110" i="65" a="1"/>
  <c r="J110" i="65" s="1"/>
  <c r="J118" i="65" a="1"/>
  <c r="J118" i="65" s="1"/>
  <c r="J103" i="65" a="1"/>
  <c r="J103" i="65" s="1"/>
  <c r="S122" i="65" a="1"/>
  <c r="S122" i="65" s="1"/>
  <c r="C159" i="65" a="1"/>
  <c r="C159" i="65" s="1"/>
  <c r="S140" i="65" a="1"/>
  <c r="S140" i="65" s="1"/>
  <c r="S23" i="65" a="1"/>
  <c r="S23" i="65" s="1"/>
  <c r="S186" i="65" a="1"/>
  <c r="S186" i="65" s="1"/>
  <c r="E21" i="65" a="1"/>
  <c r="E21" i="65" s="1"/>
  <c r="S74" i="65" a="1"/>
  <c r="S74" i="65" s="1"/>
  <c r="S118" i="65" a="1"/>
  <c r="S118" i="65" s="1"/>
  <c r="C136" i="65" a="1"/>
  <c r="C136" i="65" s="1"/>
  <c r="C121" i="65" a="1"/>
  <c r="C121" i="65" s="1"/>
  <c r="E144" i="65" a="1"/>
  <c r="E144" i="65" s="1"/>
  <c r="E102" i="65" a="1"/>
  <c r="E102" i="65" s="1"/>
  <c r="S157" i="65" a="1"/>
  <c r="S157" i="65" s="1"/>
  <c r="S103" i="65" a="1"/>
  <c r="S103" i="65" s="1"/>
  <c r="C101" i="65" a="1"/>
  <c r="C101" i="65" s="1"/>
  <c r="S136" i="65" a="1"/>
  <c r="S136" i="65" s="1"/>
  <c r="S189" i="65" a="1"/>
  <c r="S189" i="65" s="1"/>
  <c r="C29" i="65" a="1"/>
  <c r="C29" i="65" s="1"/>
  <c r="C76" i="65" a="1"/>
  <c r="C76" i="65" s="1"/>
  <c r="E89" i="65" a="1"/>
  <c r="E89" i="65" s="1"/>
  <c r="C84" i="65" a="1"/>
  <c r="C84" i="65" s="1"/>
  <c r="G82" i="65" a="1"/>
  <c r="G82" i="65" s="1"/>
  <c r="C148" i="65" a="1"/>
  <c r="C148" i="65" s="1"/>
  <c r="G157" i="65" a="1"/>
  <c r="G157" i="65" s="1"/>
  <c r="G69" i="65" a="1"/>
  <c r="G69" i="65" s="1"/>
  <c r="S141" i="65" a="1"/>
  <c r="S141" i="65" s="1"/>
  <c r="C80" i="65" a="1"/>
  <c r="C80" i="65" s="1"/>
  <c r="C14" i="65" a="1"/>
  <c r="C14" i="65" s="1"/>
  <c r="G97" i="65" a="1"/>
  <c r="G97" i="65" s="1"/>
  <c r="G147" i="65" a="1"/>
  <c r="G147" i="65" s="1"/>
  <c r="C187" i="65" a="1"/>
  <c r="C187" i="65" s="1"/>
  <c r="G28" i="65" a="1"/>
  <c r="G28" i="65" s="1"/>
  <c r="E182" i="65" a="1"/>
  <c r="E182" i="65" s="1"/>
  <c r="G117" i="65" a="1"/>
  <c r="G117" i="65" s="1"/>
  <c r="C179" i="65" a="1"/>
  <c r="C179" i="65" s="1"/>
  <c r="E44" i="65" a="1"/>
  <c r="E44" i="65" s="1"/>
  <c r="G135" i="65" a="1"/>
  <c r="G135" i="65" s="1"/>
  <c r="S155" i="65" a="1"/>
  <c r="S155" i="65" s="1"/>
  <c r="G179" i="65" a="1"/>
  <c r="G179" i="65" s="1"/>
  <c r="G84" i="65" a="1"/>
  <c r="G84" i="65" s="1"/>
  <c r="S158" i="65" a="1"/>
  <c r="S158" i="65" s="1"/>
  <c r="E24" i="65" a="1"/>
  <c r="E24" i="65" s="1"/>
  <c r="S70" i="65" a="1"/>
  <c r="S70" i="65" s="1"/>
  <c r="C175" i="65" a="1"/>
  <c r="C175" i="65" s="1"/>
  <c r="E118" i="65" a="1"/>
  <c r="E118" i="65" s="1"/>
  <c r="C20" i="65" a="1"/>
  <c r="C20" i="65" s="1"/>
  <c r="E79" i="65" a="1"/>
  <c r="E79" i="65" s="1"/>
  <c r="Y79" i="65" s="1"/>
  <c r="C45" i="65" a="1"/>
  <c r="C45" i="65" s="1"/>
  <c r="E28" i="65" a="1"/>
  <c r="E28" i="65" s="1"/>
  <c r="Y28" i="65" s="1"/>
  <c r="E175" i="65" a="1"/>
  <c r="E175" i="65" s="1"/>
  <c r="C150" i="65" a="1"/>
  <c r="C150" i="65" s="1"/>
  <c r="S191" i="65" a="1"/>
  <c r="S191" i="65" s="1"/>
  <c r="S198" i="65" a="1"/>
  <c r="S198" i="65" s="1"/>
  <c r="E110" i="65" a="1"/>
  <c r="E110" i="65" s="1"/>
  <c r="C186" i="65" a="1"/>
  <c r="C186" i="65" s="1"/>
  <c r="C189" i="65" a="1"/>
  <c r="C189" i="65" s="1"/>
  <c r="S124" i="65" a="1"/>
  <c r="S124" i="65" s="1"/>
  <c r="S197" i="65" a="1"/>
  <c r="S197" i="65" s="1"/>
  <c r="G8" i="65" a="1"/>
  <c r="G8" i="65" s="1"/>
  <c r="C161" i="65" a="1"/>
  <c r="C161" i="65" s="1"/>
  <c r="S187" i="65" a="1"/>
  <c r="S187" i="65" s="1"/>
  <c r="C18" i="65" a="1"/>
  <c r="C18" i="65" s="1"/>
  <c r="G75" i="65" a="1"/>
  <c r="G75" i="65" s="1"/>
  <c r="G115" i="65" a="1"/>
  <c r="G115" i="65" s="1"/>
  <c r="S179" i="65" a="1"/>
  <c r="S179" i="65" s="1"/>
  <c r="G47" i="65" a="1"/>
  <c r="G47" i="65" s="1"/>
  <c r="S111" i="65" a="1"/>
  <c r="S111" i="65" s="1"/>
  <c r="S195" i="65" a="1"/>
  <c r="S195" i="65" s="1"/>
  <c r="G163" i="65" a="1"/>
  <c r="G163" i="65" s="1"/>
  <c r="C143" i="65" a="1"/>
  <c r="C143" i="65" s="1"/>
  <c r="G125" i="65" a="1"/>
  <c r="G125" i="65" s="1"/>
  <c r="E145" i="65" a="1"/>
  <c r="E145" i="65" s="1"/>
  <c r="E46" i="65" a="1"/>
  <c r="E46" i="65" s="1"/>
  <c r="E74" i="65" a="1"/>
  <c r="E74" i="65" s="1"/>
  <c r="Y74" i="65" s="1"/>
  <c r="E27" i="65" a="1"/>
  <c r="E27" i="65" s="1"/>
  <c r="C199" i="65" a="1"/>
  <c r="C199" i="65" s="1"/>
  <c r="S46" i="65" a="1"/>
  <c r="S46" i="65" s="1"/>
  <c r="E129" i="65" a="1"/>
  <c r="E129" i="65" s="1"/>
  <c r="G26" i="65" a="1"/>
  <c r="G26" i="65" s="1"/>
  <c r="C125" i="65" a="1"/>
  <c r="C125" i="65" s="1"/>
  <c r="C131" i="65" a="1"/>
  <c r="C131" i="65" s="1"/>
  <c r="G43" i="65" a="1"/>
  <c r="G43" i="65" s="1"/>
  <c r="E73" i="65" a="1"/>
  <c r="E73" i="65" s="1"/>
  <c r="E13" i="65" a="1"/>
  <c r="E13" i="65" s="1"/>
  <c r="S69" i="65" a="1"/>
  <c r="S69" i="65" s="1"/>
  <c r="C16" i="65" a="1"/>
  <c r="C16" i="65" s="1"/>
  <c r="S130" i="65" a="1"/>
  <c r="S130" i="65" s="1"/>
  <c r="S88" i="65" a="1"/>
  <c r="S88" i="65" s="1"/>
  <c r="S185" i="65" a="1"/>
  <c r="S185" i="65" s="1"/>
  <c r="C172" i="65" a="1"/>
  <c r="C172" i="65" s="1"/>
  <c r="S127" i="65" a="1"/>
  <c r="S127" i="65" s="1"/>
  <c r="G192" i="65" a="1"/>
  <c r="G192" i="65" s="1"/>
  <c r="G127" i="65" a="1"/>
  <c r="G127" i="65" s="1"/>
  <c r="G172" i="65" a="1"/>
  <c r="G172" i="65" s="1"/>
  <c r="S32" i="65" a="1"/>
  <c r="S32" i="65" s="1"/>
  <c r="G141" i="65" a="1"/>
  <c r="G141" i="65" s="1"/>
  <c r="E69" i="65" a="1"/>
  <c r="E69" i="65" s="1"/>
  <c r="S72" i="65" a="1"/>
  <c r="S72" i="65" s="1"/>
  <c r="S47" i="65" a="1"/>
  <c r="S47" i="65" s="1"/>
  <c r="S184" i="65" a="1"/>
  <c r="S184" i="65" s="1"/>
  <c r="S116" i="65" a="1"/>
  <c r="S116" i="65" s="1"/>
  <c r="S20" i="65" a="1"/>
  <c r="S20" i="65" s="1"/>
  <c r="S108" i="65" a="1"/>
  <c r="S108" i="65" s="1"/>
  <c r="C44" i="65" a="1"/>
  <c r="C44" i="65" s="1"/>
  <c r="E119" i="65" a="1"/>
  <c r="E119" i="65" s="1"/>
  <c r="C166" i="65" a="1"/>
  <c r="C166" i="65" s="1"/>
  <c r="C196" i="65" a="1"/>
  <c r="C196" i="65" s="1"/>
  <c r="S119" i="65" a="1"/>
  <c r="S119" i="65" s="1"/>
  <c r="E153" i="65" a="1"/>
  <c r="E153" i="65" s="1"/>
  <c r="G194" i="65" a="1"/>
  <c r="G194" i="65" s="1"/>
  <c r="S8" i="65" a="1"/>
  <c r="S8" i="65" s="1"/>
  <c r="G44" i="65" a="1"/>
  <c r="G44" i="65" s="1"/>
  <c r="C102" i="65" a="1"/>
  <c r="C102" i="65" s="1"/>
  <c r="C123" i="65" a="1"/>
  <c r="C123" i="65" s="1"/>
  <c r="G146" i="65" a="1"/>
  <c r="G146" i="65" s="1"/>
  <c r="G144" i="65" a="1"/>
  <c r="G144" i="65" s="1"/>
  <c r="E183" i="65" a="1"/>
  <c r="E183" i="65" s="1"/>
  <c r="C163" i="65" a="1"/>
  <c r="C163" i="65" s="1"/>
  <c r="S147" i="65" a="1"/>
  <c r="S147" i="65" s="1"/>
  <c r="S82" i="65" a="1"/>
  <c r="S82" i="65" s="1"/>
  <c r="S18" i="65" a="1"/>
  <c r="S18" i="65" s="1"/>
  <c r="S120" i="65" a="1"/>
  <c r="S120" i="65" s="1"/>
  <c r="C117" i="65" a="1"/>
  <c r="C117" i="65" s="1"/>
  <c r="G10" i="65" a="1"/>
  <c r="G10" i="65" s="1"/>
  <c r="S145" i="65" a="1"/>
  <c r="S145" i="65" s="1"/>
  <c r="E138" i="65" a="1"/>
  <c r="E138" i="65" s="1"/>
  <c r="G29" i="65" a="1"/>
  <c r="G29" i="65" s="1"/>
  <c r="E25" i="65" a="1"/>
  <c r="E25" i="65" s="1"/>
  <c r="G173" i="65" a="1"/>
  <c r="G173" i="65" s="1"/>
  <c r="G185" i="65" a="1"/>
  <c r="G185" i="65" s="1"/>
  <c r="E45" i="65" a="1"/>
  <c r="E45" i="65" s="1"/>
  <c r="Y45" i="65" s="1"/>
  <c r="S188" i="65" a="1"/>
  <c r="S188" i="65" s="1"/>
  <c r="C120" i="65" a="1"/>
  <c r="C120" i="65" s="1"/>
  <c r="S171" i="65" a="1"/>
  <c r="S171" i="65" s="1"/>
  <c r="G107" i="65" a="1"/>
  <c r="G107" i="65" s="1"/>
  <c r="S113" i="65" a="1"/>
  <c r="S113" i="65" s="1"/>
  <c r="E192" i="65" a="1"/>
  <c r="E192" i="65" s="1"/>
  <c r="C105" i="65" a="1"/>
  <c r="C105" i="65" s="1"/>
  <c r="S30" i="65" a="1"/>
  <c r="S30" i="65" s="1"/>
  <c r="C181" i="65" a="1"/>
  <c r="C181" i="65" s="1"/>
  <c r="E160" i="65" a="1"/>
  <c r="E160" i="65" s="1"/>
  <c r="S89" i="65" a="1"/>
  <c r="S89" i="65" s="1"/>
  <c r="E17" i="65" a="1"/>
  <c r="E17" i="65" s="1"/>
  <c r="E29" i="65" a="1"/>
  <c r="E29" i="65" s="1"/>
  <c r="S109" i="65" a="1"/>
  <c r="S109" i="65" s="1"/>
  <c r="G32" i="65" a="1"/>
  <c r="G32" i="65" s="1"/>
  <c r="G48" i="65" a="1"/>
  <c r="G48" i="65" s="1"/>
  <c r="C48" i="65" a="1"/>
  <c r="C48" i="65" s="1"/>
  <c r="S29" i="65" a="1"/>
  <c r="S29" i="65" s="1"/>
  <c r="S95" i="65" a="1"/>
  <c r="S95" i="65" s="1"/>
  <c r="G195" i="65" a="1"/>
  <c r="G195" i="65" s="1"/>
  <c r="C160" i="65" a="1"/>
  <c r="C160" i="65" s="1"/>
  <c r="G148" i="65" a="1"/>
  <c r="G148" i="65" s="1"/>
  <c r="C200" i="65" a="1"/>
  <c r="C200" i="65" s="1"/>
  <c r="S78" i="65" a="1"/>
  <c r="S78" i="65" s="1"/>
  <c r="G171" i="65" a="1"/>
  <c r="G171" i="65" s="1"/>
  <c r="C99" i="65" a="1"/>
  <c r="C99" i="65" s="1"/>
  <c r="G15" i="65" a="1"/>
  <c r="G15" i="65" s="1"/>
  <c r="S85" i="65" a="1"/>
  <c r="S85" i="65" s="1"/>
  <c r="C46" i="65" a="1"/>
  <c r="C46" i="65" s="1"/>
  <c r="S31" i="65" a="1"/>
  <c r="S31" i="65" s="1"/>
  <c r="G114" i="65" a="1"/>
  <c r="G114" i="65" s="1"/>
  <c r="S146" i="65" a="1"/>
  <c r="S146" i="65" s="1"/>
  <c r="G9" i="65" a="1"/>
  <c r="G9" i="65" s="1"/>
  <c r="C157" i="65" a="1"/>
  <c r="C157" i="65" s="1"/>
  <c r="S16" i="65" a="1"/>
  <c r="S16" i="65" s="1"/>
  <c r="S93" i="65" a="1"/>
  <c r="S93" i="65" s="1"/>
  <c r="E19" i="65" a="1"/>
  <c r="E19" i="65" s="1"/>
  <c r="Y19" i="65" s="1"/>
  <c r="C180" i="65" a="1"/>
  <c r="C180" i="65" s="1"/>
  <c r="C169" i="65" a="1"/>
  <c r="C169" i="65" s="1"/>
  <c r="G81" i="65" a="1"/>
  <c r="G81" i="65" s="1"/>
  <c r="S150" i="65" a="1"/>
  <c r="S150" i="65" s="1"/>
  <c r="E14" i="65" a="1"/>
  <c r="E14" i="65" s="1"/>
  <c r="S28" i="65" a="1"/>
  <c r="S28" i="65" s="1"/>
  <c r="S156" i="65" a="1"/>
  <c r="S156" i="65" s="1"/>
  <c r="C193" i="65" a="1"/>
  <c r="C193" i="65" s="1"/>
  <c r="E81" i="65" a="1"/>
  <c r="E81" i="65" s="1"/>
  <c r="C115" i="65" a="1"/>
  <c r="C115" i="65" s="1"/>
  <c r="G22" i="65" a="1"/>
  <c r="G22" i="65" s="1"/>
  <c r="S55" i="65" a="1"/>
  <c r="S55" i="65" s="1"/>
  <c r="S9" i="65" a="1"/>
  <c r="S9" i="65" s="1"/>
  <c r="C113" i="65" a="1"/>
  <c r="C113" i="65" s="1"/>
  <c r="G24" i="65" a="1"/>
  <c r="G24" i="65" s="1"/>
  <c r="C7" i="65" a="1"/>
  <c r="C7" i="65" s="1"/>
  <c r="C96" i="65" a="1"/>
  <c r="C96" i="65" s="1"/>
  <c r="C151" i="65" a="1"/>
  <c r="C151" i="65" s="1"/>
  <c r="C147" i="65" a="1"/>
  <c r="C147" i="65" s="1"/>
  <c r="C97" i="65" a="1"/>
  <c r="C97" i="65" s="1"/>
  <c r="C78" i="65" a="1"/>
  <c r="C78" i="65" s="1"/>
  <c r="C9" i="65" a="1"/>
  <c r="C9" i="65" s="1"/>
  <c r="E137" i="65" a="1"/>
  <c r="E137" i="65" s="1"/>
  <c r="C89" i="65" a="1"/>
  <c r="C89" i="65" s="1"/>
  <c r="C75" i="65" a="1"/>
  <c r="C75" i="65" s="1"/>
  <c r="C88" i="65" a="1"/>
  <c r="C88" i="65" s="1"/>
  <c r="S110" i="65" a="1"/>
  <c r="S110" i="65" s="1"/>
  <c r="G19" i="65" a="1"/>
  <c r="G19" i="65" s="1"/>
  <c r="G137" i="65" a="1"/>
  <c r="G137" i="65" s="1"/>
  <c r="E156" i="65" a="1"/>
  <c r="E156" i="65" s="1"/>
  <c r="J29" i="65" a="1"/>
  <c r="J29" i="65" s="1"/>
  <c r="S161" i="65" a="1"/>
  <c r="S161" i="65" s="1"/>
  <c r="E187" i="65" a="1"/>
  <c r="E187" i="65" s="1"/>
  <c r="E88" i="65" a="1"/>
  <c r="E88" i="65" s="1"/>
  <c r="Y88" i="65" s="1"/>
  <c r="E115" i="65" a="1"/>
  <c r="E115" i="65" s="1"/>
  <c r="G176" i="65" a="1"/>
  <c r="G176" i="65" s="1"/>
  <c r="E178" i="65" a="1"/>
  <c r="E178" i="65" s="1"/>
  <c r="E168" i="65" a="1"/>
  <c r="E168" i="65" s="1"/>
  <c r="E104" i="65" a="1"/>
  <c r="E104" i="65" s="1"/>
  <c r="G71" i="65" a="1"/>
  <c r="G71" i="65" s="1"/>
  <c r="S80" i="65" a="1"/>
  <c r="S80" i="65" s="1"/>
  <c r="C132" i="65" a="1"/>
  <c r="C132" i="65" s="1"/>
  <c r="C134" i="65" a="1"/>
  <c r="C134" i="65" s="1"/>
  <c r="C104" i="65" a="1"/>
  <c r="C104" i="65" s="1"/>
  <c r="C24" i="65" a="1"/>
  <c r="C24" i="65" s="1"/>
  <c r="C21" i="65" a="1"/>
  <c r="C21" i="65" s="1"/>
  <c r="S164" i="65" a="1"/>
  <c r="S164" i="65" s="1"/>
  <c r="C72" i="65" a="1"/>
  <c r="C72" i="65" s="1"/>
  <c r="C90" i="65" a="1"/>
  <c r="C90" i="65" s="1"/>
  <c r="G45" i="65" a="1"/>
  <c r="G45" i="65" s="1"/>
  <c r="C23" i="65" a="1"/>
  <c r="C23" i="65" s="1"/>
  <c r="S152" i="65" a="1"/>
  <c r="S152" i="65" s="1"/>
  <c r="E18" i="65" a="1"/>
  <c r="E18" i="65" s="1"/>
  <c r="C162" i="65" a="1"/>
  <c r="C162" i="65" s="1"/>
  <c r="C133" i="65" a="1"/>
  <c r="C133" i="65" s="1"/>
  <c r="E30" i="65" a="1"/>
  <c r="E30" i="65" s="1"/>
  <c r="E20" i="65" a="1"/>
  <c r="E20" i="65" s="1"/>
  <c r="S160" i="65" a="1"/>
  <c r="S160" i="65" s="1"/>
  <c r="S104" i="65" a="1"/>
  <c r="S104" i="65" s="1"/>
  <c r="C98" i="65" a="1"/>
  <c r="C98" i="65" s="1"/>
  <c r="E16" i="65" a="1"/>
  <c r="E16" i="65" s="1"/>
  <c r="G70" i="65" a="1"/>
  <c r="G70" i="65" s="1"/>
  <c r="E32" i="65" a="1"/>
  <c r="E32" i="65" s="1"/>
  <c r="C144" i="65" a="1"/>
  <c r="C144" i="65" s="1"/>
  <c r="G27" i="65" a="1"/>
  <c r="G27" i="65" s="1"/>
  <c r="C107" i="65" a="1"/>
  <c r="C107" i="65" s="1"/>
  <c r="S17" i="65" a="1"/>
  <c r="S17" i="65" s="1"/>
  <c r="C26" i="65" a="1"/>
  <c r="C26" i="65" s="1"/>
  <c r="S172" i="65" a="1"/>
  <c r="S172" i="65" s="1"/>
  <c r="C118" i="65" a="1"/>
  <c r="C118" i="65" s="1"/>
  <c r="G164" i="65" a="1"/>
  <c r="G164" i="65" s="1"/>
  <c r="S114" i="65" a="1"/>
  <c r="S114" i="65" s="1"/>
  <c r="S178" i="65" a="1"/>
  <c r="S178" i="65" s="1"/>
  <c r="E43" i="65" a="1"/>
  <c r="E43" i="65" s="1"/>
  <c r="C22" i="65" a="1"/>
  <c r="C22" i="65" s="1"/>
  <c r="C173" i="65" a="1"/>
  <c r="C173" i="65" s="1"/>
  <c r="E184" i="65" a="1"/>
  <c r="E184" i="65" s="1"/>
  <c r="G175" i="65" a="1"/>
  <c r="G175" i="65" s="1"/>
  <c r="E111" i="65" a="1"/>
  <c r="E111" i="65" s="1"/>
  <c r="S192" i="65" a="1"/>
  <c r="S192" i="65" s="1"/>
  <c r="G99" i="65" a="1"/>
  <c r="G99" i="65" s="1"/>
  <c r="G101" i="65" a="1"/>
  <c r="G101" i="65" s="1"/>
  <c r="E85" i="65" a="1"/>
  <c r="E85" i="65" s="1"/>
  <c r="E172" i="65" a="1"/>
  <c r="E172" i="65" s="1"/>
  <c r="E131" i="65" a="1"/>
  <c r="E131" i="65" s="1"/>
  <c r="E165" i="65" a="1"/>
  <c r="E165" i="65" s="1"/>
  <c r="S180" i="65" a="1"/>
  <c r="S180" i="65" s="1"/>
  <c r="C142" i="65" a="1"/>
  <c r="C142" i="65" s="1"/>
  <c r="S19" i="65" a="1"/>
  <c r="S19" i="65" s="1"/>
  <c r="G25" i="65" a="1"/>
  <c r="G25" i="65" s="1"/>
  <c r="S165" i="65" a="1"/>
  <c r="S165" i="65" s="1"/>
  <c r="C111" i="65" a="1"/>
  <c r="C111" i="65" s="1"/>
  <c r="S25" i="65" a="1"/>
  <c r="S25" i="65" s="1"/>
  <c r="S92" i="65" a="1"/>
  <c r="S92" i="65" s="1"/>
  <c r="C87" i="65" a="1"/>
  <c r="C87" i="65" s="1"/>
  <c r="E26" i="65" a="1"/>
  <c r="E26" i="65" s="1"/>
  <c r="S134" i="65" a="1"/>
  <c r="S134" i="65" s="1"/>
  <c r="C135" i="65" a="1"/>
  <c r="C135" i="65" s="1"/>
  <c r="S76" i="65" a="1"/>
  <c r="S76" i="65" s="1"/>
  <c r="S13" i="65" a="1"/>
  <c r="S13" i="65" s="1"/>
  <c r="S121" i="65" a="1"/>
  <c r="S121" i="65" s="1"/>
  <c r="C91" i="65" a="1"/>
  <c r="C91" i="65" s="1"/>
  <c r="S166" i="65" a="1"/>
  <c r="S166" i="65" s="1"/>
  <c r="S99" i="65" a="1"/>
  <c r="S99" i="65" s="1"/>
  <c r="S190" i="65" a="1"/>
  <c r="S190" i="65" s="1"/>
  <c r="G151" i="65" a="1"/>
  <c r="G151" i="65" s="1"/>
  <c r="S153" i="65" a="1"/>
  <c r="S153" i="65" s="1"/>
  <c r="C155" i="65" a="1"/>
  <c r="C155" i="65" s="1"/>
  <c r="S107" i="65" a="1"/>
  <c r="S107" i="65" s="1"/>
  <c r="C95" i="65" a="1"/>
  <c r="C95" i="65" s="1"/>
  <c r="G17" i="65" a="1"/>
  <c r="G17" i="65" s="1"/>
  <c r="C198" i="65" a="1"/>
  <c r="C198" i="65" s="1"/>
  <c r="S112" i="65" a="1"/>
  <c r="S112" i="65" s="1"/>
  <c r="E11" i="65" a="1"/>
  <c r="E11" i="65" s="1"/>
  <c r="G12" i="65" a="1"/>
  <c r="G12" i="65" s="1"/>
  <c r="S167" i="65" a="1"/>
  <c r="S167" i="65" s="1"/>
  <c r="S125" i="65" a="1"/>
  <c r="S125" i="65" s="1"/>
  <c r="G13" i="65" a="1"/>
  <c r="G13" i="65" s="1"/>
  <c r="S12" i="65" a="1"/>
  <c r="S12" i="65" s="1"/>
  <c r="C141" i="65" a="1"/>
  <c r="C141" i="65" s="1"/>
  <c r="C119" i="65" a="1"/>
  <c r="C119" i="65" s="1"/>
  <c r="S149" i="65" a="1"/>
  <c r="S149" i="65" s="1"/>
  <c r="E22" i="65" a="1"/>
  <c r="E22" i="65" s="1"/>
  <c r="C185" i="65" a="1"/>
  <c r="C185" i="65" s="1"/>
  <c r="S21" i="65" a="1"/>
  <c r="S21" i="65" s="1"/>
  <c r="C154" i="65" a="1"/>
  <c r="C154" i="65" s="1"/>
  <c r="S10" i="65" a="1"/>
  <c r="S10" i="65" s="1"/>
  <c r="S79" i="65" a="1"/>
  <c r="S79" i="65" s="1"/>
  <c r="E78" i="65" a="1"/>
  <c r="E78" i="65" s="1"/>
  <c r="C82" i="65" a="1"/>
  <c r="C82" i="65" s="1"/>
  <c r="C85" i="65" a="1"/>
  <c r="C85" i="65" s="1"/>
  <c r="S129" i="65" a="1"/>
  <c r="S129" i="65" s="1"/>
  <c r="S44" i="65" a="1"/>
  <c r="S44" i="65" s="1"/>
  <c r="C11" i="65" a="1"/>
  <c r="C11" i="65" s="1"/>
  <c r="S193" i="65" a="1"/>
  <c r="S193" i="65" s="1"/>
  <c r="C43" i="65" a="1"/>
  <c r="C43" i="65" s="1"/>
  <c r="C109" i="65" a="1"/>
  <c r="C109" i="65" s="1"/>
  <c r="S162" i="65" a="1"/>
  <c r="S162" i="65" s="1"/>
  <c r="C13" i="65" a="1"/>
  <c r="C13" i="65" s="1"/>
  <c r="S183" i="65" a="1"/>
  <c r="S183" i="65" s="1"/>
  <c r="S174" i="65" a="1"/>
  <c r="S174" i="65" s="1"/>
  <c r="S14" i="65" a="1"/>
  <c r="S14" i="65" s="1"/>
  <c r="S100" i="65" a="1"/>
  <c r="S100" i="65" s="1"/>
  <c r="C94" i="65" a="1"/>
  <c r="C94" i="65" s="1"/>
  <c r="G79" i="65" a="1"/>
  <c r="G79" i="65" s="1"/>
  <c r="S137" i="65" a="1"/>
  <c r="S137" i="65" s="1"/>
  <c r="S27" i="65" a="1"/>
  <c r="S27" i="65" s="1"/>
  <c r="G198" i="65" a="1"/>
  <c r="G198" i="65" s="1"/>
  <c r="G23" i="65" a="1"/>
  <c r="G23" i="65" s="1"/>
  <c r="C174" i="65" a="1"/>
  <c r="C174" i="65" s="1"/>
  <c r="C129" i="65" a="1"/>
  <c r="C129" i="65" s="1"/>
  <c r="G7" i="65" a="1"/>
  <c r="G7" i="65" s="1"/>
  <c r="G152" i="65" a="1"/>
  <c r="G152" i="65" s="1"/>
  <c r="C17" i="65" a="1"/>
  <c r="C17" i="65" s="1"/>
  <c r="G188" i="65" a="1"/>
  <c r="G188" i="65" s="1"/>
  <c r="G181" i="65" a="1"/>
  <c r="G181" i="65" s="1"/>
  <c r="G154" i="65" a="1"/>
  <c r="G154" i="65" s="1"/>
  <c r="C71" i="65" a="1"/>
  <c r="C71" i="65" s="1"/>
  <c r="G165" i="65" a="1"/>
  <c r="G165" i="65" s="1"/>
  <c r="E163" i="65" a="1"/>
  <c r="E163" i="65" s="1"/>
  <c r="E112" i="65" a="1"/>
  <c r="E112" i="65" s="1"/>
  <c r="S200" i="65" a="1"/>
  <c r="S200" i="65" s="1"/>
  <c r="S170" i="65" a="1"/>
  <c r="S170" i="65" s="1"/>
  <c r="G178" i="65" a="1"/>
  <c r="G178" i="65" s="1"/>
  <c r="E107" i="65" a="1"/>
  <c r="E107" i="65" s="1"/>
  <c r="S175" i="65" a="1"/>
  <c r="S175" i="65" s="1"/>
  <c r="E7" i="65" a="1"/>
  <c r="E7" i="65" s="1"/>
  <c r="C31" i="65" a="1"/>
  <c r="C31" i="65" s="1"/>
  <c r="C74" i="65" a="1"/>
  <c r="C74" i="65" s="1"/>
  <c r="C152" i="65" a="1"/>
  <c r="C152" i="65" s="1"/>
  <c r="C30" i="65" a="1"/>
  <c r="C30" i="65" s="1"/>
  <c r="C170" i="65" a="1"/>
  <c r="C170" i="65" s="1"/>
  <c r="C153" i="65" a="1"/>
  <c r="C153" i="65" s="1"/>
  <c r="S94" i="65" a="1"/>
  <c r="S94" i="65" s="1"/>
  <c r="Y61" i="65"/>
  <c r="S199" i="65" a="1"/>
  <c r="S199" i="65" s="1"/>
  <c r="E12" i="65" a="1"/>
  <c r="E12" i="65" s="1"/>
  <c r="C28" i="65" a="1"/>
  <c r="C28" i="65" s="1"/>
  <c r="C70" i="65" a="1"/>
  <c r="C70" i="65" s="1"/>
  <c r="S133" i="65" a="1"/>
  <c r="S133" i="65" s="1"/>
  <c r="S11" i="65" a="1"/>
  <c r="S11" i="65" s="1"/>
  <c r="C126" i="65" a="1"/>
  <c r="C126" i="65" s="1"/>
  <c r="C77" i="65" a="1"/>
  <c r="C77" i="65" s="1"/>
  <c r="C12" i="65" a="1"/>
  <c r="C12" i="65" s="1"/>
  <c r="S148" i="65" a="1"/>
  <c r="S148" i="65" s="1"/>
  <c r="S159" i="65" a="1"/>
  <c r="S159" i="65" s="1"/>
  <c r="C124" i="65" a="1"/>
  <c r="C124" i="65" s="1"/>
  <c r="S139" i="65" a="1"/>
  <c r="S139" i="65" s="1"/>
  <c r="S7" i="65" a="1"/>
  <c r="S7" i="65" s="1"/>
  <c r="E77" i="65" a="1"/>
  <c r="E77" i="65" s="1"/>
  <c r="Y77" i="65" s="1"/>
  <c r="E31" i="65" a="1"/>
  <c r="E31" i="65" s="1"/>
  <c r="Y31" i="65" s="1"/>
  <c r="G30" i="65" a="1"/>
  <c r="G30" i="65" s="1"/>
  <c r="C183" i="65" a="1"/>
  <c r="C183" i="65" s="1"/>
  <c r="C138" i="65" a="1"/>
  <c r="C138" i="65" s="1"/>
  <c r="G46" i="65" a="1"/>
  <c r="G46" i="65" s="1"/>
  <c r="C32" i="65" a="1"/>
  <c r="C32" i="65" s="1"/>
  <c r="C195" i="65" a="1"/>
  <c r="C195" i="65" s="1"/>
  <c r="E82" i="65" a="1"/>
  <c r="E82" i="65" s="1"/>
  <c r="Y82" i="65" s="1"/>
  <c r="E157" i="65" a="1"/>
  <c r="E157" i="65" s="1"/>
  <c r="G86" i="65" a="1"/>
  <c r="G86" i="65" s="1"/>
  <c r="C192" i="65" a="1"/>
  <c r="C192" i="65" s="1"/>
  <c r="C158" i="65" a="1"/>
  <c r="C158" i="65" s="1"/>
  <c r="E47" i="65" a="1"/>
  <c r="E47" i="65" s="1"/>
  <c r="C146" i="65" a="1"/>
  <c r="C146" i="65" s="1"/>
  <c r="S182" i="65" a="1"/>
  <c r="S182" i="65" s="1"/>
  <c r="G130" i="65" a="1"/>
  <c r="G130" i="65" s="1"/>
  <c r="E136" i="65" a="1"/>
  <c r="E136" i="65" s="1"/>
  <c r="S177" i="65" a="1"/>
  <c r="S177" i="65" s="1"/>
  <c r="E93" i="65" a="1"/>
  <c r="E93" i="65" s="1"/>
  <c r="E71" i="65" a="1"/>
  <c r="E71" i="65" s="1"/>
  <c r="Y71" i="65" s="1"/>
  <c r="E146" i="65" a="1"/>
  <c r="E146" i="65" s="1"/>
  <c r="E148" i="65" a="1"/>
  <c r="E148" i="65" s="1"/>
  <c r="G94" i="65" a="1"/>
  <c r="G94" i="65" s="1"/>
  <c r="C79" i="65" a="1"/>
  <c r="C79" i="65" s="1"/>
  <c r="E132" i="65" a="1"/>
  <c r="E132" i="65" s="1"/>
  <c r="S123" i="65" a="1"/>
  <c r="S123" i="65" s="1"/>
  <c r="E190" i="65" a="1"/>
  <c r="E190" i="65" s="1"/>
  <c r="S132" i="65" a="1"/>
  <c r="S132" i="65" s="1"/>
  <c r="C156" i="65" a="1"/>
  <c r="C156" i="65" s="1"/>
  <c r="E91" i="65" a="1"/>
  <c r="E91" i="65" s="1"/>
  <c r="G76" i="65" a="1"/>
  <c r="G76" i="65" s="1"/>
  <c r="G106" i="65" a="1"/>
  <c r="G106" i="65" s="1"/>
  <c r="G142" i="65" a="1"/>
  <c r="G142" i="65" s="1"/>
  <c r="S105" i="65" a="1"/>
  <c r="S105" i="65" s="1"/>
  <c r="S154" i="65" a="1"/>
  <c r="S154" i="65" s="1"/>
  <c r="C127" i="65" a="1"/>
  <c r="C127" i="65" s="1"/>
  <c r="C171" i="65" a="1"/>
  <c r="C171" i="65" s="1"/>
  <c r="C19" i="65" a="1"/>
  <c r="C19" i="65" s="1"/>
  <c r="C73" i="65" a="1"/>
  <c r="C73" i="65" s="1"/>
  <c r="E154" i="65" a="1"/>
  <c r="E154" i="65" s="1"/>
  <c r="E134" i="65" a="1"/>
  <c r="E134" i="65" s="1"/>
  <c r="G123" i="65" a="1"/>
  <c r="G123" i="65" s="1"/>
  <c r="G189" i="65" a="1"/>
  <c r="G189" i="65" s="1"/>
  <c r="E95" i="65" a="1"/>
  <c r="E95" i="65" s="1"/>
  <c r="E80" i="65" a="1"/>
  <c r="E80" i="65" s="1"/>
  <c r="Y80" i="65" s="1"/>
  <c r="G196" i="65" a="1"/>
  <c r="G196" i="65" s="1"/>
  <c r="G95" i="65" a="1"/>
  <c r="G95" i="65" s="1"/>
  <c r="S90" i="65" a="1"/>
  <c r="S90" i="65" s="1"/>
  <c r="S176" i="65" a="1"/>
  <c r="S176" i="65" s="1"/>
  <c r="G133" i="65" a="1"/>
  <c r="G133" i="65" s="1"/>
  <c r="E123" i="65" a="1"/>
  <c r="E123" i="65" s="1"/>
  <c r="S54" i="65" a="1"/>
  <c r="S54" i="65" s="1"/>
  <c r="E109" i="65" a="1"/>
  <c r="E109" i="65" s="1"/>
  <c r="E76" i="65" a="1"/>
  <c r="E76" i="65" s="1"/>
  <c r="C69" i="65" a="1"/>
  <c r="C69" i="65" s="1"/>
  <c r="S173" i="65" a="1"/>
  <c r="S173" i="65" s="1"/>
  <c r="G31" i="65" a="1"/>
  <c r="G31" i="65" s="1"/>
  <c r="S43" i="65" a="1"/>
  <c r="S43" i="65" s="1"/>
  <c r="G159" i="65" a="1"/>
  <c r="G159" i="65" s="1"/>
  <c r="S126" i="65" a="1"/>
  <c r="S126" i="65" s="1"/>
  <c r="E108" i="65" a="1"/>
  <c r="E108" i="65" s="1"/>
  <c r="G96" i="65" a="1"/>
  <c r="G96" i="65" s="1"/>
  <c r="Y64" i="65"/>
  <c r="G119" i="65" a="1"/>
  <c r="G119" i="65" s="1"/>
  <c r="G140" i="65" a="1"/>
  <c r="G140" i="65" s="1"/>
  <c r="E185" i="65" a="1"/>
  <c r="E185" i="65" s="1"/>
  <c r="S143" i="65" a="1"/>
  <c r="S143" i="65" s="1"/>
  <c r="E181" i="65" a="1"/>
  <c r="E181" i="65" s="1"/>
  <c r="E179" i="65" a="1"/>
  <c r="E179" i="65" s="1"/>
  <c r="E70" i="65" a="1"/>
  <c r="E70" i="65" s="1"/>
  <c r="E198" i="65" a="1"/>
  <c r="E198" i="65" s="1"/>
  <c r="C92" i="65" a="1"/>
  <c r="C92" i="65" s="1"/>
  <c r="E124" i="65" a="1"/>
  <c r="E124" i="65" s="1"/>
  <c r="G103" i="65" a="1"/>
  <c r="G103" i="65" s="1"/>
  <c r="C188" i="65" a="1"/>
  <c r="C188" i="65" s="1"/>
  <c r="C108" i="65" a="1"/>
  <c r="C108" i="65" s="1"/>
  <c r="G191" i="65" a="1"/>
  <c r="G191" i="65" s="1"/>
  <c r="G92" i="65" a="1"/>
  <c r="G92" i="65" s="1"/>
  <c r="G128" i="65" a="1"/>
  <c r="G128" i="65" s="1"/>
  <c r="G162" i="65" a="1"/>
  <c r="G162" i="65" s="1"/>
  <c r="G77" i="65" a="1"/>
  <c r="G77" i="65" s="1"/>
  <c r="E142" i="65" a="1"/>
  <c r="E142" i="65" s="1"/>
  <c r="G124" i="65" a="1"/>
  <c r="G124" i="65" s="1"/>
  <c r="E101" i="65" a="1"/>
  <c r="E101" i="65" s="1"/>
  <c r="Y101" i="65" s="1"/>
  <c r="S144" i="65" a="1"/>
  <c r="S144" i="65" s="1"/>
  <c r="S115" i="65" a="1"/>
  <c r="S115" i="65" s="1"/>
  <c r="G88" i="65" a="1"/>
  <c r="G88" i="65" s="1"/>
  <c r="S169" i="65" a="1"/>
  <c r="S169" i="65" s="1"/>
  <c r="C116" i="65" a="1"/>
  <c r="C116" i="65" s="1"/>
  <c r="G16" i="65" a="1"/>
  <c r="G16" i="65" s="1"/>
  <c r="C191" i="65" a="1"/>
  <c r="C191" i="65" s="1"/>
  <c r="C128" i="65" a="1"/>
  <c r="C128" i="65" s="1"/>
  <c r="C140" i="65" a="1"/>
  <c r="C140" i="65" s="1"/>
  <c r="G122" i="65" a="1"/>
  <c r="G122" i="65" s="1"/>
  <c r="C114" i="65" a="1"/>
  <c r="C114" i="65" s="1"/>
  <c r="G98" i="65" a="1"/>
  <c r="G98" i="65" s="1"/>
  <c r="G193" i="65" a="1"/>
  <c r="G193" i="65" s="1"/>
  <c r="S48" i="65" a="1"/>
  <c r="S48" i="65" s="1"/>
  <c r="C47" i="65" a="1"/>
  <c r="C47" i="65" s="1"/>
  <c r="E170" i="65" a="1"/>
  <c r="E170" i="65" s="1"/>
  <c r="E23" i="65" a="1"/>
  <c r="E23" i="65" s="1"/>
  <c r="Y23" i="65" s="1"/>
  <c r="E122" i="65" a="1"/>
  <c r="E122" i="65" s="1"/>
  <c r="G155" i="65" a="1"/>
  <c r="G155" i="65" s="1"/>
  <c r="G108" i="65" a="1"/>
  <c r="G108" i="65" s="1"/>
  <c r="E189" i="65" a="1"/>
  <c r="E189" i="65" s="1"/>
  <c r="G102" i="65" a="1"/>
  <c r="G102" i="65" s="1"/>
  <c r="E166" i="65" a="1"/>
  <c r="E166" i="65" s="1"/>
  <c r="S128" i="65" a="1"/>
  <c r="S128" i="65" s="1"/>
  <c r="G93" i="65" a="1"/>
  <c r="G93" i="65" s="1"/>
  <c r="E128" i="65" a="1"/>
  <c r="E128" i="65" s="1"/>
  <c r="G190" i="65" a="1"/>
  <c r="G190" i="65" s="1"/>
  <c r="E197" i="65" a="1"/>
  <c r="E197" i="65" s="1"/>
  <c r="C139" i="65" a="1"/>
  <c r="C139" i="65" s="1"/>
  <c r="S86" i="65" a="1"/>
  <c r="S86" i="65" s="1"/>
  <c r="C137" i="65" a="1"/>
  <c r="C137" i="65" s="1"/>
  <c r="C25" i="65" a="1"/>
  <c r="C25" i="65" s="1"/>
  <c r="C145" i="65" a="1"/>
  <c r="C145" i="65" s="1"/>
  <c r="E171" i="65" a="1"/>
  <c r="E171" i="65" s="1"/>
  <c r="C27" i="65" a="1"/>
  <c r="C27" i="65" s="1"/>
  <c r="E191" i="65" a="1"/>
  <c r="E191" i="65" s="1"/>
  <c r="S75" i="65" a="1"/>
  <c r="S75" i="65" s="1"/>
  <c r="C164" i="65" a="1"/>
  <c r="C164" i="65" s="1"/>
  <c r="C110" i="65" a="1"/>
  <c r="C110" i="65" s="1"/>
  <c r="G87" i="65" a="1"/>
  <c r="G87" i="65" s="1"/>
  <c r="G200" i="65" a="1"/>
  <c r="G200" i="65" s="1"/>
  <c r="G73" i="65" a="1"/>
  <c r="G73" i="65" s="1"/>
  <c r="E113" i="65" a="1"/>
  <c r="E113" i="65" s="1"/>
  <c r="E155" i="65" a="1"/>
  <c r="E155" i="65" s="1"/>
  <c r="G197" i="65" a="1"/>
  <c r="G197" i="65" s="1"/>
  <c r="E151" i="65" a="1"/>
  <c r="E151" i="65" s="1"/>
  <c r="S106" i="65" a="1"/>
  <c r="S106" i="65" s="1"/>
  <c r="G90" i="65" a="1"/>
  <c r="G90" i="65" s="1"/>
  <c r="G186" i="65" a="1"/>
  <c r="G186" i="65" s="1"/>
  <c r="S98" i="65" a="1"/>
  <c r="S98" i="65" s="1"/>
  <c r="E199" i="65" a="1"/>
  <c r="E199" i="65" s="1"/>
  <c r="E87" i="65" a="1"/>
  <c r="E87" i="65" s="1"/>
  <c r="E167" i="65" a="1"/>
  <c r="E167" i="65" s="1"/>
  <c r="S138" i="65" a="1"/>
  <c r="S138" i="65" s="1"/>
  <c r="G109" i="65" a="1"/>
  <c r="G109" i="65" s="1"/>
  <c r="G168" i="65" a="1"/>
  <c r="G168" i="65" s="1"/>
  <c r="S83" i="65" a="1"/>
  <c r="S83" i="65" s="1"/>
  <c r="G100" i="65" a="1"/>
  <c r="G100" i="65" s="1"/>
  <c r="G139" i="65" a="1"/>
  <c r="G139" i="65" s="1"/>
  <c r="E130" i="65" a="1"/>
  <c r="E130" i="65" s="1"/>
  <c r="S168" i="65" a="1"/>
  <c r="S168" i="65" s="1"/>
  <c r="G145" i="65" a="1"/>
  <c r="G145" i="65" s="1"/>
  <c r="C184" i="65" a="1"/>
  <c r="C184" i="65" s="1"/>
  <c r="E84" i="65" a="1"/>
  <c r="E84" i="65" s="1"/>
  <c r="Y84" i="65" s="1"/>
  <c r="S181" i="65" a="1"/>
  <c r="S181" i="65" s="1"/>
  <c r="S56" i="65" a="1"/>
  <c r="S56" i="65" s="1"/>
  <c r="C167" i="65" a="1"/>
  <c r="C167" i="65" s="1"/>
  <c r="S101" i="65" a="1"/>
  <c r="S101" i="65" s="1"/>
  <c r="S96" i="65" a="1"/>
  <c r="S96" i="65" s="1"/>
  <c r="G167" i="65" a="1"/>
  <c r="G167" i="65" s="1"/>
  <c r="E15" i="65" a="1"/>
  <c r="E15" i="65" s="1"/>
  <c r="G118" i="65" a="1"/>
  <c r="G118" i="65" s="1"/>
  <c r="E186" i="65" a="1"/>
  <c r="E186" i="65" s="1"/>
  <c r="E94" i="65" a="1"/>
  <c r="E94" i="65" s="1"/>
  <c r="G160" i="65" a="1"/>
  <c r="G160" i="65" s="1"/>
  <c r="G11" i="65" a="1"/>
  <c r="G11" i="65" s="1"/>
  <c r="E83" i="65" a="1"/>
  <c r="E83" i="65" s="1"/>
  <c r="S71" i="65" a="1"/>
  <c r="S71" i="65" s="1"/>
  <c r="C81" i="65" a="1"/>
  <c r="C81" i="65" s="1"/>
  <c r="G180" i="65" a="1"/>
  <c r="G180" i="65" s="1"/>
  <c r="G129" i="65" a="1"/>
  <c r="G129" i="65" s="1"/>
  <c r="Y60" i="65"/>
  <c r="E86" i="65" a="1"/>
  <c r="E86" i="65" s="1"/>
  <c r="E176" i="65" a="1"/>
  <c r="E176" i="65" s="1"/>
  <c r="G83" i="65" a="1"/>
  <c r="G83" i="65" s="1"/>
  <c r="G143" i="65" a="1"/>
  <c r="G143" i="65" s="1"/>
  <c r="G126" i="65" a="1"/>
  <c r="G126" i="65" s="1"/>
  <c r="E127" i="65" a="1"/>
  <c r="E127" i="65" s="1"/>
  <c r="E180" i="65" a="1"/>
  <c r="E180" i="65" s="1"/>
  <c r="C168" i="65" a="1"/>
  <c r="C168" i="65" s="1"/>
  <c r="G121" i="65" a="1"/>
  <c r="G121" i="65" s="1"/>
  <c r="E90" i="65" a="1"/>
  <c r="E90" i="65" s="1"/>
  <c r="E98" i="65" a="1"/>
  <c r="E98" i="65" s="1"/>
  <c r="Y98" i="65" s="1"/>
  <c r="G177" i="65" a="1"/>
  <c r="G177" i="65" s="1"/>
  <c r="G80" i="65" a="1"/>
  <c r="G80" i="65" s="1"/>
  <c r="G166" i="65" a="1"/>
  <c r="G166" i="65" s="1"/>
  <c r="S194" i="65" a="1"/>
  <c r="S194" i="65" s="1"/>
  <c r="E140" i="65" a="1"/>
  <c r="E140" i="65" s="1"/>
  <c r="E106" i="65" a="1"/>
  <c r="E106" i="65" s="1"/>
  <c r="Y106" i="65" s="1"/>
  <c r="E164" i="65" a="1"/>
  <c r="E164" i="65" s="1"/>
  <c r="E149" i="65" a="1"/>
  <c r="E149" i="65" s="1"/>
  <c r="E174" i="65" a="1"/>
  <c r="E174" i="65" s="1"/>
  <c r="E159" i="65" a="1"/>
  <c r="E159" i="65" s="1"/>
  <c r="G174" i="65" a="1"/>
  <c r="G174" i="65" s="1"/>
  <c r="E193" i="65" a="1"/>
  <c r="E193" i="65" s="1"/>
  <c r="S45" i="65" a="1"/>
  <c r="S45" i="65" s="1"/>
  <c r="E143" i="65" a="1"/>
  <c r="E143" i="65" s="1"/>
  <c r="E150" i="65" a="1"/>
  <c r="E150" i="65" s="1"/>
  <c r="S87" i="65" a="1"/>
  <c r="S87" i="65" s="1"/>
  <c r="G138" i="65" a="1"/>
  <c r="G138" i="65" s="1"/>
  <c r="E177" i="65" a="1"/>
  <c r="E177" i="65" s="1"/>
  <c r="S163" i="65" a="1"/>
  <c r="S163" i="65" s="1"/>
  <c r="C177" i="65" a="1"/>
  <c r="C177" i="65" s="1"/>
  <c r="S22" i="65" a="1"/>
  <c r="S22" i="65" s="1"/>
  <c r="G89" i="65" a="1"/>
  <c r="G89" i="65" s="1"/>
  <c r="G120" i="65" a="1"/>
  <c r="G120" i="65" s="1"/>
  <c r="E125" i="65" a="1"/>
  <c r="E125" i="65" s="1"/>
  <c r="E188" i="65" a="1"/>
  <c r="E188" i="65" s="1"/>
  <c r="G150" i="65" a="1"/>
  <c r="G150" i="65" s="1"/>
  <c r="E97" i="65" a="1"/>
  <c r="E97" i="65" s="1"/>
  <c r="E126" i="65" a="1"/>
  <c r="E126" i="65" s="1"/>
  <c r="C103" i="65" a="1"/>
  <c r="C103" i="65" s="1"/>
  <c r="G111" i="65" a="1"/>
  <c r="G111" i="65" s="1"/>
  <c r="E114" i="65" a="1"/>
  <c r="E114" i="65" s="1"/>
  <c r="E135" i="65" a="1"/>
  <c r="E135" i="65" s="1"/>
  <c r="S102" i="65" a="1"/>
  <c r="S102" i="65" s="1"/>
  <c r="C106" i="65" a="1"/>
  <c r="C106" i="65" s="1"/>
  <c r="Y68" i="65"/>
  <c r="S97" i="65" a="1"/>
  <c r="S97" i="65" s="1"/>
  <c r="S77" i="65" a="1"/>
  <c r="S77" i="65" s="1"/>
  <c r="E161" i="65" a="1"/>
  <c r="E161" i="65" s="1"/>
  <c r="E92" i="65" a="1"/>
  <c r="E92" i="65" s="1"/>
  <c r="C93" i="65" a="1"/>
  <c r="C93" i="65" s="1"/>
  <c r="C15" i="65" a="1"/>
  <c r="C15" i="65" s="1"/>
  <c r="E195" i="65" a="1"/>
  <c r="E195" i="65" s="1"/>
  <c r="G158" i="65" a="1"/>
  <c r="G158" i="65" s="1"/>
  <c r="G78" i="65" a="1"/>
  <c r="G78" i="65" s="1"/>
  <c r="E121" i="65" a="1"/>
  <c r="E121" i="65" s="1"/>
  <c r="E173" i="65" a="1"/>
  <c r="E173" i="65" s="1"/>
  <c r="C83" i="65" a="1"/>
  <c r="C83" i="65" s="1"/>
  <c r="E139" i="65" a="1"/>
  <c r="E139" i="65" s="1"/>
  <c r="C197" i="65" a="1"/>
  <c r="C197" i="65" s="1"/>
  <c r="E99" i="65" a="1"/>
  <c r="E99" i="65" s="1"/>
  <c r="Y99" i="65" s="1"/>
  <c r="G170" i="65" a="1"/>
  <c r="G170" i="65" s="1"/>
  <c r="E141" i="65" a="1"/>
  <c r="E141" i="65" s="1"/>
  <c r="G85" i="65" a="1"/>
  <c r="G85" i="65" s="1"/>
  <c r="S151" i="65" a="1"/>
  <c r="S151" i="65" s="1"/>
  <c r="C149" i="65" a="1"/>
  <c r="C149" i="65" s="1"/>
  <c r="G131" i="65" a="1"/>
  <c r="G131" i="65" s="1"/>
  <c r="S81" i="65" a="1"/>
  <c r="S81" i="65" s="1"/>
  <c r="S73" i="65" a="1"/>
  <c r="S73" i="65" s="1"/>
  <c r="G21" i="65" a="1"/>
  <c r="G21" i="65" s="1"/>
  <c r="G116" i="65" a="1"/>
  <c r="G116" i="65" s="1"/>
  <c r="G149" i="65" a="1"/>
  <c r="G149" i="65" s="1"/>
  <c r="G18" i="65" a="1"/>
  <c r="G18" i="65" s="1"/>
  <c r="G183" i="65" a="1"/>
  <c r="G183" i="65" s="1"/>
  <c r="E103" i="65" a="1"/>
  <c r="E103" i="65" s="1"/>
  <c r="Y103" i="65" s="1"/>
  <c r="G132" i="65" a="1"/>
  <c r="G132" i="65" s="1"/>
  <c r="S196" i="65" a="1"/>
  <c r="S196" i="65" s="1"/>
  <c r="G112" i="65" a="1"/>
  <c r="G112" i="65" s="1"/>
  <c r="E100" i="65" a="1"/>
  <c r="E100" i="65" s="1"/>
  <c r="E194" i="65" a="1"/>
  <c r="E194" i="65" s="1"/>
  <c r="E75" i="65" a="1"/>
  <c r="E75" i="65" s="1"/>
  <c r="C176" i="65" a="1"/>
  <c r="C176" i="65" s="1"/>
  <c r="G14" i="65" a="1"/>
  <c r="G14" i="65" s="1"/>
  <c r="E152" i="65" a="1"/>
  <c r="E152" i="65" s="1"/>
  <c r="C190" i="65" a="1"/>
  <c r="C190" i="65" s="1"/>
  <c r="G161" i="65" a="1"/>
  <c r="G161" i="65" s="1"/>
  <c r="E8" i="65" a="1"/>
  <c r="E8" i="65" s="1"/>
  <c r="C112" i="65" a="1"/>
  <c r="C112" i="65" s="1"/>
  <c r="G184" i="65" a="1"/>
  <c r="G184" i="65" s="1"/>
  <c r="S117" i="65" a="1"/>
  <c r="S117" i="65" s="1"/>
  <c r="E158" i="65" a="1"/>
  <c r="E158" i="65" s="1"/>
  <c r="E147" i="65" a="1"/>
  <c r="E147" i="65" s="1"/>
  <c r="G113" i="65" a="1"/>
  <c r="G113" i="65" s="1"/>
  <c r="G153" i="65" a="1"/>
  <c r="G153" i="65" s="1"/>
  <c r="S131" i="65" a="1"/>
  <c r="S131" i="65" s="1"/>
  <c r="G156" i="65" a="1"/>
  <c r="G156" i="65" s="1"/>
  <c r="G110" i="65" a="1"/>
  <c r="G110" i="65" s="1"/>
  <c r="E48" i="65" a="1"/>
  <c r="E48" i="65" s="1"/>
  <c r="Y48" i="65" s="1"/>
  <c r="S135" i="65" a="1"/>
  <c r="S135" i="65" s="1"/>
  <c r="E116" i="65" a="1"/>
  <c r="E116" i="65" s="1"/>
  <c r="C165" i="65" a="1"/>
  <c r="C165" i="65" s="1"/>
  <c r="E120" i="65" a="1"/>
  <c r="E120" i="65" s="1"/>
  <c r="G182" i="65" a="1"/>
  <c r="G182" i="65" s="1"/>
  <c r="G105" i="65" a="1"/>
  <c r="G105" i="65" s="1"/>
  <c r="S91" i="65" a="1"/>
  <c r="S91" i="65" s="1"/>
  <c r="C194" i="65" a="1"/>
  <c r="C194" i="65" s="1"/>
  <c r="G136" i="65" a="1"/>
  <c r="G136" i="65" s="1"/>
  <c r="G199" i="65" a="1"/>
  <c r="G199" i="65" s="1"/>
  <c r="C10" i="65" a="1"/>
  <c r="C10" i="65" s="1"/>
  <c r="C100" i="65" a="1"/>
  <c r="C100" i="65" s="1"/>
  <c r="S24" i="65" a="1"/>
  <c r="S24" i="65" s="1"/>
  <c r="E117" i="65" a="1"/>
  <c r="E117" i="65" s="1"/>
  <c r="G134" i="65" a="1"/>
  <c r="G134" i="65" s="1"/>
  <c r="C86" i="65" a="1"/>
  <c r="C86" i="65" s="1"/>
  <c r="C130" i="65" a="1"/>
  <c r="C130" i="65" s="1"/>
  <c r="G169" i="65" a="1"/>
  <c r="G169" i="65" s="1"/>
  <c r="S142" i="65" a="1"/>
  <c r="S142" i="65" s="1"/>
  <c r="G91" i="65" a="1"/>
  <c r="G91" i="65" s="1"/>
  <c r="E169" i="65" a="1"/>
  <c r="E169" i="65" s="1"/>
  <c r="E10" i="65" a="1"/>
  <c r="E10" i="65" s="1"/>
  <c r="E9" i="65" a="1"/>
  <c r="E9" i="65" s="1"/>
  <c r="E105" i="65" a="1"/>
  <c r="E105" i="65" s="1"/>
  <c r="S84" i="65" a="1"/>
  <c r="S84" i="65" s="1"/>
  <c r="E196" i="65" a="1"/>
  <c r="E196" i="65" s="1"/>
  <c r="C122" i="65" a="1"/>
  <c r="C122" i="65" s="1"/>
  <c r="G72" i="65" a="1"/>
  <c r="G72" i="65" s="1"/>
  <c r="C178" i="65" a="1"/>
  <c r="C178" i="65" s="1"/>
  <c r="E133" i="65" a="1"/>
  <c r="E133" i="65" s="1"/>
  <c r="G74" i="65" a="1"/>
  <c r="G74" i="65" s="1"/>
  <c r="E162" i="65" a="1"/>
  <c r="E162" i="65" s="1"/>
  <c r="E200" i="65" a="1"/>
  <c r="E200" i="65" s="1"/>
  <c r="E96" i="65" a="1"/>
  <c r="E96" i="65" s="1"/>
  <c r="Y96" i="65" s="1"/>
  <c r="G104" i="65" a="1"/>
  <c r="G104" i="65" s="1"/>
  <c r="G187" i="65" a="1"/>
  <c r="G187" i="65" s="1"/>
  <c r="S15" i="65" a="1"/>
  <c r="S15" i="65" s="1"/>
  <c r="C182" i="65" a="1"/>
  <c r="C182" i="65" s="1"/>
  <c r="E72" i="65" a="1"/>
  <c r="E72" i="65" s="1"/>
  <c r="J184" i="65" a="1"/>
  <c r="J184" i="65" s="1"/>
  <c r="T190" i="65" l="1"/>
  <c r="U190" i="65" s="1" a="1"/>
  <c r="U190" i="65" s="1"/>
  <c r="T137" i="65"/>
  <c r="U137" i="65" s="1" a="1"/>
  <c r="U137" i="65" s="1"/>
  <c r="T161" i="65"/>
  <c r="U161" i="65" s="1" a="1"/>
  <c r="U161" i="65" s="1"/>
  <c r="T123" i="65"/>
  <c r="U123" i="65" s="1" a="1"/>
  <c r="U123" i="65" s="1"/>
  <c r="T170" i="65"/>
  <c r="U170" i="65" s="1" a="1"/>
  <c r="U170" i="65" s="1"/>
  <c r="T58" i="65"/>
  <c r="U58" i="65" s="1" a="1"/>
  <c r="U58" i="65" s="1"/>
  <c r="T18" i="65"/>
  <c r="U18" i="65" s="1" a="1"/>
  <c r="U18" i="65" s="1"/>
  <c r="T177" i="65"/>
  <c r="U177" i="65" s="1" a="1"/>
  <c r="U177" i="65" s="1"/>
  <c r="Y63" i="65"/>
  <c r="Y81" i="65"/>
  <c r="Y50" i="65"/>
  <c r="T162" i="65"/>
  <c r="U162" i="65" s="1" a="1"/>
  <c r="U162" i="65" s="1"/>
  <c r="Y57" i="65"/>
  <c r="Y87" i="65"/>
  <c r="Y32" i="65"/>
  <c r="Y90" i="65"/>
  <c r="Y51" i="65"/>
  <c r="T158" i="65"/>
  <c r="U158" i="65" s="1" a="1"/>
  <c r="U158" i="65" s="1"/>
  <c r="T131" i="65"/>
  <c r="U131" i="65" s="1" a="1"/>
  <c r="U131" i="65" s="1"/>
  <c r="T111" i="65"/>
  <c r="U111" i="65" s="1" a="1"/>
  <c r="U111" i="65" s="1"/>
  <c r="T138" i="65"/>
  <c r="U138" i="65" s="1" a="1"/>
  <c r="U138" i="65" s="1"/>
  <c r="T27" i="65"/>
  <c r="U27" i="65" s="1" a="1"/>
  <c r="U27" i="65" s="1"/>
  <c r="T22" i="65"/>
  <c r="U22" i="65" s="1" a="1"/>
  <c r="U22" i="65" s="1"/>
  <c r="T77" i="65"/>
  <c r="U77" i="65" s="1" a="1"/>
  <c r="U77" i="65" s="1"/>
  <c r="T99" i="65"/>
  <c r="U99" i="65" s="1" a="1"/>
  <c r="U99" i="65" s="1"/>
  <c r="Y22" i="65"/>
  <c r="Y108" i="65"/>
  <c r="T112" i="65"/>
  <c r="U112" i="65" s="1" a="1"/>
  <c r="U112" i="65" s="1"/>
  <c r="T86" i="65"/>
  <c r="U86" i="65" s="1" a="1"/>
  <c r="U86" i="65" s="1"/>
  <c r="T160" i="65"/>
  <c r="U160" i="65" s="1" a="1"/>
  <c r="U160" i="65" s="1"/>
  <c r="T70" i="65"/>
  <c r="U70" i="65" s="1" a="1"/>
  <c r="U70" i="65" s="1"/>
  <c r="T192" i="65"/>
  <c r="U192" i="65" s="1" a="1"/>
  <c r="U192" i="65" s="1"/>
  <c r="T116" i="65"/>
  <c r="U116" i="65" s="1" a="1"/>
  <c r="U116" i="65" s="1"/>
  <c r="Y21" i="65"/>
  <c r="T63" i="65"/>
  <c r="U63" i="65" s="1" a="1"/>
  <c r="U63" i="65" s="1"/>
  <c r="T188" i="65"/>
  <c r="U188" i="65" s="1" a="1"/>
  <c r="U188" i="65" s="1"/>
  <c r="Y26" i="65"/>
  <c r="Y59" i="65"/>
  <c r="Y69" i="65"/>
  <c r="T100" i="65"/>
  <c r="U100" i="65" s="1" a="1"/>
  <c r="U100" i="65" s="1"/>
  <c r="T145" i="65"/>
  <c r="U145" i="65" s="1" a="1"/>
  <c r="U145" i="65" s="1"/>
  <c r="Y91" i="65"/>
  <c r="Y89" i="65"/>
  <c r="T78" i="65"/>
  <c r="U78" i="65" s="1" a="1"/>
  <c r="U78" i="65" s="1"/>
  <c r="T125" i="65"/>
  <c r="U125" i="65" s="1" a="1"/>
  <c r="U125" i="65" s="1"/>
  <c r="T66" i="65"/>
  <c r="U66" i="65" s="1" a="1"/>
  <c r="U66" i="65" s="1"/>
  <c r="T168" i="65"/>
  <c r="U168" i="65" s="1" a="1"/>
  <c r="U168" i="65" s="1"/>
  <c r="T75" i="65"/>
  <c r="U75" i="65" s="1" a="1"/>
  <c r="U75" i="65" s="1"/>
  <c r="T154" i="65"/>
  <c r="U154" i="65" s="1" a="1"/>
  <c r="U154" i="65" s="1"/>
  <c r="T92" i="65"/>
  <c r="U92" i="65" s="1" a="1"/>
  <c r="U92" i="65" s="1"/>
  <c r="T178" i="65"/>
  <c r="U178" i="65" s="1" a="1"/>
  <c r="U178" i="65" s="1"/>
  <c r="T67" i="65"/>
  <c r="U67" i="65" s="1" a="1"/>
  <c r="U67" i="65" s="1"/>
  <c r="T179" i="65"/>
  <c r="U179" i="65" s="1" a="1"/>
  <c r="U179" i="65" s="1"/>
  <c r="T143" i="65"/>
  <c r="U143" i="65" s="1" a="1"/>
  <c r="U143" i="65" s="1"/>
  <c r="A23" i="61"/>
  <c r="I84" i="65"/>
  <c r="T84" i="65" s="1"/>
  <c r="U84" i="65" s="1" a="1"/>
  <c r="U84" i="65" s="1"/>
  <c r="I20" i="65"/>
  <c r="T20" i="65" s="1"/>
  <c r="U20" i="65" s="1" a="1"/>
  <c r="U20" i="65" s="1"/>
  <c r="Y17" i="65"/>
  <c r="Y16" i="65"/>
  <c r="J15" i="65" a="1"/>
  <c r="J15" i="65" s="1"/>
  <c r="Y14" i="65"/>
  <c r="J14" i="65" a="1"/>
  <c r="J14" i="65" s="1"/>
  <c r="Y15" i="65"/>
  <c r="H14" i="65" a="1"/>
  <c r="H14" i="65" s="1"/>
  <c r="I14" i="65" s="1"/>
  <c r="H15" i="65" a="1"/>
  <c r="H15" i="65" s="1"/>
  <c r="I15" i="65" s="1"/>
  <c r="H13" i="65" a="1"/>
  <c r="H13" i="65" s="1"/>
  <c r="M13" i="65" s="1"/>
  <c r="H12" i="65" a="1"/>
  <c r="H12" i="65" s="1"/>
  <c r="I12" i="65" s="1"/>
  <c r="J12" i="65" a="1"/>
  <c r="J12" i="65" s="1"/>
  <c r="Y12" i="65"/>
  <c r="J13" i="65" a="1"/>
  <c r="J13" i="65" s="1"/>
  <c r="H11" i="65" a="1"/>
  <c r="H11" i="65" s="1"/>
  <c r="I11" i="65" s="1"/>
  <c r="C8" i="65" a="1"/>
  <c r="C8" i="65" s="1"/>
  <c r="H10" i="65" a="1"/>
  <c r="H10" i="65" s="1"/>
  <c r="Q10" i="65" s="1"/>
  <c r="J11" i="65" a="1"/>
  <c r="J11" i="65" s="1"/>
  <c r="Y11" i="65"/>
  <c r="J10" i="65" a="1"/>
  <c r="J10" i="65" s="1"/>
  <c r="Y10" i="65"/>
  <c r="T169" i="65"/>
  <c r="U169" i="65" s="1" a="1"/>
  <c r="U169" i="65" s="1"/>
  <c r="J9" i="65" a="1"/>
  <c r="J9" i="65" s="1"/>
  <c r="Y9" i="65"/>
  <c r="H9" i="65" a="1"/>
  <c r="H9" i="65" s="1"/>
  <c r="I9" i="65" s="1"/>
  <c r="Y8" i="65"/>
  <c r="J7" i="65" a="1"/>
  <c r="J7" i="65" s="1"/>
  <c r="H7" i="65" a="1"/>
  <c r="H7" i="65" s="1"/>
  <c r="I7" i="65" s="1"/>
  <c r="H8" i="65" a="1"/>
  <c r="H8" i="65" s="1"/>
  <c r="I8" i="65" s="1"/>
  <c r="J5" i="65" a="1"/>
  <c r="J5" i="65" s="1"/>
  <c r="J8" i="65" a="1"/>
  <c r="J8" i="65" s="1"/>
  <c r="I182" i="65"/>
  <c r="T182" i="65" s="1"/>
  <c r="U182" i="65" s="1" a="1"/>
  <c r="U182" i="65" s="1"/>
  <c r="T57" i="65"/>
  <c r="U57" i="65" s="1" a="1"/>
  <c r="U57" i="65" s="1"/>
  <c r="T71" i="65"/>
  <c r="U71" i="65" s="1" a="1"/>
  <c r="U71" i="65" s="1"/>
  <c r="I120" i="65"/>
  <c r="T120" i="65" s="1"/>
  <c r="U120" i="65" s="1" a="1"/>
  <c r="U120" i="65" s="1"/>
  <c r="I80" i="65"/>
  <c r="T80" i="65" s="1"/>
  <c r="U80" i="65" s="1" a="1"/>
  <c r="U80" i="65" s="1"/>
  <c r="I176" i="65"/>
  <c r="T176" i="65" s="1"/>
  <c r="U176" i="65" s="1" a="1"/>
  <c r="U176" i="65" s="1"/>
  <c r="I31" i="65"/>
  <c r="T31" i="65" s="1"/>
  <c r="U31" i="65" s="1" a="1"/>
  <c r="U31" i="65" s="1"/>
  <c r="I53" i="65"/>
  <c r="T53" i="65" s="1"/>
  <c r="U53" i="65" s="1" a="1"/>
  <c r="U53" i="65" s="1"/>
  <c r="Y53" i="65"/>
  <c r="I19" i="65"/>
  <c r="T19" i="65" s="1"/>
  <c r="U19" i="65" s="1" a="1"/>
  <c r="U19" i="65" s="1"/>
  <c r="T90" i="65"/>
  <c r="U90" i="65" s="1" a="1"/>
  <c r="U90" i="65" s="1"/>
  <c r="T28" i="65"/>
  <c r="U28" i="65" s="1" a="1"/>
  <c r="U28" i="65" s="1"/>
  <c r="T46" i="65"/>
  <c r="U46" i="65" s="1" a="1"/>
  <c r="U46" i="65" s="1"/>
  <c r="T16" i="65"/>
  <c r="U16" i="65" s="1" a="1"/>
  <c r="U16" i="65" s="1"/>
  <c r="I150" i="65"/>
  <c r="T150" i="65" s="1"/>
  <c r="U150" i="65" s="1" a="1"/>
  <c r="U150" i="65" s="1"/>
  <c r="Y29" i="65"/>
  <c r="Y92" i="65"/>
  <c r="S5" i="65" a="1"/>
  <c r="S5" i="65" s="1"/>
  <c r="T29" i="65"/>
  <c r="U29" i="65" s="1" a="1"/>
  <c r="U29" i="65" s="1"/>
  <c r="T124" i="65"/>
  <c r="U124" i="65" s="1" a="1"/>
  <c r="U124" i="65" s="1"/>
  <c r="T108" i="65"/>
  <c r="U108" i="65" s="1" a="1"/>
  <c r="U108" i="65" s="1"/>
  <c r="C5" i="65" a="1"/>
  <c r="C5" i="65" s="1"/>
  <c r="T134" i="65"/>
  <c r="U134" i="65" s="1" a="1"/>
  <c r="U134" i="65" s="1"/>
  <c r="I13" i="65"/>
  <c r="T13" i="65" s="1"/>
  <c r="U13" i="65" s="1" a="1"/>
  <c r="U13" i="65" s="1"/>
  <c r="I83" i="65"/>
  <c r="T83" i="65" s="1"/>
  <c r="U83" i="65" s="1" a="1"/>
  <c r="U83" i="65" s="1"/>
  <c r="J6" i="65" a="1"/>
  <c r="J6" i="65" s="1"/>
  <c r="T142" i="65"/>
  <c r="U142" i="65" s="1" a="1"/>
  <c r="U142" i="65" s="1"/>
  <c r="C6" i="65" a="1"/>
  <c r="C6" i="65" s="1"/>
  <c r="E5" i="65" a="1"/>
  <c r="E5" i="65" s="1"/>
  <c r="G5" i="65" a="1"/>
  <c r="G5" i="65" s="1"/>
  <c r="Y46" i="65"/>
  <c r="T95" i="65"/>
  <c r="U95" i="65" s="1" a="1"/>
  <c r="U95" i="65" s="1"/>
  <c r="T151" i="65"/>
  <c r="U151" i="65" s="1" a="1"/>
  <c r="U151" i="65" s="1"/>
  <c r="T72" i="65"/>
  <c r="U72" i="65" s="1" a="1"/>
  <c r="U72" i="65" s="1"/>
  <c r="I17" i="65"/>
  <c r="T17" i="65" s="1"/>
  <c r="U17" i="65" s="1" a="1"/>
  <c r="U17" i="65" s="1"/>
  <c r="I59" i="65"/>
  <c r="T59" i="65" s="1"/>
  <c r="U59" i="65" s="1" a="1"/>
  <c r="U59" i="65" s="1"/>
  <c r="S6" i="65" a="1"/>
  <c r="S6" i="65" s="1"/>
  <c r="T189" i="65"/>
  <c r="U189" i="65" s="1" a="1"/>
  <c r="U189" i="65" s="1"/>
  <c r="Y20" i="65"/>
  <c r="G6" i="65" a="1"/>
  <c r="G6" i="65" s="1"/>
  <c r="T149" i="65"/>
  <c r="U149" i="65" s="1" a="1"/>
  <c r="U149" i="65" s="1"/>
  <c r="I146" i="65"/>
  <c r="T146" i="65" s="1"/>
  <c r="U146" i="65" s="1" a="1"/>
  <c r="U146" i="65" s="1"/>
  <c r="I132" i="65"/>
  <c r="T132" i="65" s="1"/>
  <c r="U132" i="65" s="1" a="1"/>
  <c r="U132" i="65" s="1"/>
  <c r="I47" i="65"/>
  <c r="T47" i="65" s="1"/>
  <c r="U47" i="65" s="1" a="1"/>
  <c r="U47" i="65" s="1"/>
  <c r="Y78" i="65"/>
  <c r="Y30" i="65"/>
  <c r="I88" i="65"/>
  <c r="T88" i="65" s="1"/>
  <c r="U88" i="65" s="1" a="1"/>
  <c r="U88" i="65" s="1"/>
  <c r="E6" i="65" a="1"/>
  <c r="E6" i="65" s="1"/>
  <c r="T89" i="65"/>
  <c r="U89" i="65" s="1" a="1"/>
  <c r="U89" i="65" s="1"/>
  <c r="I25" i="65"/>
  <c r="T25" i="65" s="1"/>
  <c r="U25" i="65" s="1" a="1"/>
  <c r="U25" i="65" s="1"/>
  <c r="I56" i="65"/>
  <c r="T56" i="65" s="1"/>
  <c r="U56" i="65" s="1" a="1"/>
  <c r="U56" i="65" s="1"/>
  <c r="Y49" i="65"/>
  <c r="T194" i="65"/>
  <c r="U194" i="65" s="1" a="1"/>
  <c r="U194" i="65" s="1"/>
  <c r="T105" i="65"/>
  <c r="U105" i="65" s="1" a="1"/>
  <c r="U105" i="65" s="1"/>
  <c r="H6" i="65" a="1"/>
  <c r="H6" i="65" s="1"/>
  <c r="I6" i="65" s="1"/>
  <c r="T140" i="65"/>
  <c r="U140" i="65" s="1" a="1"/>
  <c r="U140" i="65" s="1"/>
  <c r="T147" i="65"/>
  <c r="U147" i="65" s="1" a="1"/>
  <c r="U147" i="65" s="1"/>
  <c r="I32" i="65"/>
  <c r="T32" i="65" s="1"/>
  <c r="U32" i="65" s="1" a="1"/>
  <c r="U32" i="65" s="1"/>
  <c r="I45" i="65"/>
  <c r="R45" i="65" s="1"/>
  <c r="I55" i="65"/>
  <c r="T55" i="65" s="1"/>
  <c r="U55" i="65" s="1" a="1"/>
  <c r="U55" i="65" s="1"/>
  <c r="I130" i="65"/>
  <c r="T130" i="65" s="1"/>
  <c r="U130" i="65" s="1" a="1"/>
  <c r="U130" i="65" s="1"/>
  <c r="M65" i="65"/>
  <c r="N65" i="65" s="1"/>
  <c r="T48" i="65"/>
  <c r="U48" i="65" s="1" a="1"/>
  <c r="U48" i="65" s="1"/>
  <c r="T30" i="65"/>
  <c r="U30" i="65" s="1" a="1"/>
  <c r="U30" i="65" s="1"/>
  <c r="I96" i="65"/>
  <c r="T96" i="65" s="1"/>
  <c r="U96" i="65" s="1" a="1"/>
  <c r="U96" i="65" s="1"/>
  <c r="I43" i="65"/>
  <c r="P43" i="65" s="1"/>
  <c r="Y104" i="65"/>
  <c r="Y58" i="65"/>
  <c r="Y94" i="65"/>
  <c r="Y13" i="65"/>
  <c r="Y72" i="65"/>
  <c r="Y75" i="65"/>
  <c r="Y100" i="65"/>
  <c r="Y62" i="65"/>
  <c r="Y65" i="65"/>
  <c r="Y7" i="65"/>
  <c r="Y67" i="65"/>
  <c r="I93" i="65"/>
  <c r="T93" i="65" s="1"/>
  <c r="U93" i="65" s="1" a="1"/>
  <c r="U93" i="65" s="1"/>
  <c r="I121" i="65"/>
  <c r="T121" i="65" s="1"/>
  <c r="U121" i="65" s="1" a="1"/>
  <c r="U121" i="65" s="1"/>
  <c r="H5" i="65" a="1"/>
  <c r="H5" i="65" s="1"/>
  <c r="M5" i="65" s="1"/>
  <c r="T107" i="65"/>
  <c r="U107" i="65" s="1" a="1"/>
  <c r="U107" i="65" s="1"/>
  <c r="Y18" i="65"/>
  <c r="T74" i="65"/>
  <c r="U74" i="65" s="1" a="1"/>
  <c r="U74" i="65" s="1"/>
  <c r="Y107" i="65"/>
  <c r="H4" i="65" a="1"/>
  <c r="H4" i="65" s="1"/>
  <c r="I4" i="65" s="1"/>
  <c r="J4" i="65" a="1"/>
  <c r="J4" i="65" s="1"/>
  <c r="E4" i="65" a="1"/>
  <c r="E4" i="65" s="1"/>
  <c r="S4" i="65" a="1"/>
  <c r="S4" i="65" s="1"/>
  <c r="E3" i="65" a="1"/>
  <c r="E3" i="65" s="1"/>
  <c r="G4" i="65" a="1"/>
  <c r="G4" i="65" s="1"/>
  <c r="C4" i="65" a="1"/>
  <c r="C4" i="65" s="1"/>
  <c r="Q129" i="65"/>
  <c r="R129" i="65" s="1"/>
  <c r="M129" i="65"/>
  <c r="N129" i="65" s="1"/>
  <c r="K90" i="65"/>
  <c r="L90" i="65" s="1"/>
  <c r="O90" i="65"/>
  <c r="P90" i="65" s="1"/>
  <c r="I197" i="65"/>
  <c r="O197" i="65"/>
  <c r="M197" i="65"/>
  <c r="Q197" i="65"/>
  <c r="Q195" i="65"/>
  <c r="R195" i="65" s="1"/>
  <c r="O195" i="65"/>
  <c r="P195" i="65" s="1"/>
  <c r="Q128" i="65"/>
  <c r="R128" i="65" s="1"/>
  <c r="K128" i="65"/>
  <c r="L128" i="65" s="1"/>
  <c r="I104" i="65"/>
  <c r="T104" i="65" s="1"/>
  <c r="U104" i="65" s="1" a="1"/>
  <c r="U104" i="65" s="1"/>
  <c r="Q104" i="65"/>
  <c r="K104" i="65"/>
  <c r="M104" i="65"/>
  <c r="O107" i="65"/>
  <c r="P107" i="65" s="1"/>
  <c r="K107" i="65"/>
  <c r="L107" i="65" s="1"/>
  <c r="O50" i="65"/>
  <c r="P50" i="65" s="1"/>
  <c r="M50" i="65"/>
  <c r="N50" i="65" s="1"/>
  <c r="Q16" i="65"/>
  <c r="R16" i="65" s="1"/>
  <c r="O16" i="65"/>
  <c r="P16" i="65" s="1"/>
  <c r="N53" i="65"/>
  <c r="I24" i="65"/>
  <c r="T24" i="65" s="1"/>
  <c r="U24" i="65" s="1" a="1"/>
  <c r="U24" i="65" s="1"/>
  <c r="K24" i="65"/>
  <c r="M24" i="65"/>
  <c r="Q24" i="65"/>
  <c r="M26" i="65"/>
  <c r="N26" i="65" s="1"/>
  <c r="O26" i="65"/>
  <c r="P26" i="65" s="1"/>
  <c r="M10" i="65"/>
  <c r="M29" i="65"/>
  <c r="N29" i="65" s="1"/>
  <c r="O29" i="65"/>
  <c r="P29" i="65" s="1"/>
  <c r="O28" i="65"/>
  <c r="P28" i="65" s="1"/>
  <c r="Q28" i="65"/>
  <c r="R28" i="65" s="1"/>
  <c r="O57" i="65"/>
  <c r="P57" i="65" s="1"/>
  <c r="M57" i="65"/>
  <c r="N57" i="65" s="1"/>
  <c r="Q18" i="65"/>
  <c r="R18" i="65" s="1"/>
  <c r="M18" i="65"/>
  <c r="N18" i="65" s="1"/>
  <c r="Q54" i="65"/>
  <c r="R54" i="65" s="1"/>
  <c r="O54" i="65"/>
  <c r="P54" i="65" s="1"/>
  <c r="I68" i="65"/>
  <c r="K68" i="65"/>
  <c r="M68" i="65"/>
  <c r="O68" i="65"/>
  <c r="I81" i="65"/>
  <c r="Q81" i="65"/>
  <c r="K81" i="65"/>
  <c r="M81" i="65"/>
  <c r="Q77" i="65"/>
  <c r="R77" i="65" s="1"/>
  <c r="M77" i="65"/>
  <c r="N77" i="65" s="1"/>
  <c r="O122" i="65"/>
  <c r="P122" i="65" s="1"/>
  <c r="K122" i="65"/>
  <c r="L122" i="65" s="1"/>
  <c r="O113" i="65"/>
  <c r="P113" i="65" s="1"/>
  <c r="K113" i="65"/>
  <c r="L113" i="65" s="1"/>
  <c r="I184" i="65"/>
  <c r="O184" i="65"/>
  <c r="K184" i="65"/>
  <c r="Q184" i="65"/>
  <c r="Q199" i="65"/>
  <c r="R199" i="65" s="1"/>
  <c r="O199" i="65"/>
  <c r="P199" i="65" s="1"/>
  <c r="M111" i="65"/>
  <c r="N111" i="65" s="1"/>
  <c r="O111" i="65"/>
  <c r="P111" i="65" s="1"/>
  <c r="I175" i="65"/>
  <c r="T175" i="65" s="1"/>
  <c r="U175" i="65" s="1" a="1"/>
  <c r="U175" i="65" s="1"/>
  <c r="O175" i="65"/>
  <c r="M175" i="65"/>
  <c r="Q175" i="65"/>
  <c r="M189" i="65"/>
  <c r="N189" i="65" s="1"/>
  <c r="K189" i="65"/>
  <c r="L189" i="65" s="1"/>
  <c r="K60" i="65"/>
  <c r="I60" i="65"/>
  <c r="T60" i="65" s="1"/>
  <c r="U60" i="65" s="1" a="1"/>
  <c r="U60" i="65" s="1"/>
  <c r="O60" i="65"/>
  <c r="M60" i="65"/>
  <c r="I110" i="65"/>
  <c r="T110" i="65" s="1"/>
  <c r="U110" i="65" s="1" a="1"/>
  <c r="U110" i="65" s="1"/>
  <c r="K110" i="65"/>
  <c r="O110" i="65"/>
  <c r="Q110" i="65"/>
  <c r="O147" i="65"/>
  <c r="P147" i="65" s="1"/>
  <c r="M147" i="65"/>
  <c r="N147" i="65" s="1"/>
  <c r="M178" i="65"/>
  <c r="N178" i="65" s="1"/>
  <c r="Q178" i="65"/>
  <c r="R178" i="65" s="1"/>
  <c r="I44" i="65"/>
  <c r="O44" i="65"/>
  <c r="Q44" i="65"/>
  <c r="K44" i="65"/>
  <c r="I173" i="65"/>
  <c r="K173" i="65"/>
  <c r="O173" i="65"/>
  <c r="Q173" i="65"/>
  <c r="I156" i="65"/>
  <c r="T156" i="65" s="1"/>
  <c r="U156" i="65" s="1" a="1"/>
  <c r="U156" i="65" s="1"/>
  <c r="O156" i="65"/>
  <c r="K156" i="65"/>
  <c r="M156" i="65"/>
  <c r="K73" i="65"/>
  <c r="I73" i="65"/>
  <c r="Q73" i="65"/>
  <c r="M73" i="65"/>
  <c r="I193" i="65"/>
  <c r="K193" i="65"/>
  <c r="Q193" i="65"/>
  <c r="M193" i="65"/>
  <c r="O72" i="65"/>
  <c r="P72" i="65" s="1"/>
  <c r="M72" i="65"/>
  <c r="N72" i="65" s="1"/>
  <c r="I167" i="65"/>
  <c r="Q167" i="65"/>
  <c r="O167" i="65"/>
  <c r="K167" i="65"/>
  <c r="O105" i="65"/>
  <c r="P105" i="65" s="1"/>
  <c r="Q105" i="65"/>
  <c r="R105" i="65" s="1"/>
  <c r="I148" i="65"/>
  <c r="K148" i="65"/>
  <c r="M148" i="65"/>
  <c r="Q148" i="65"/>
  <c r="I98" i="65"/>
  <c r="T98" i="65" s="1"/>
  <c r="U98" i="65" s="1" a="1"/>
  <c r="U98" i="65" s="1"/>
  <c r="O98" i="65"/>
  <c r="K98" i="65"/>
  <c r="Q98" i="65"/>
  <c r="I136" i="65"/>
  <c r="T136" i="65" s="1"/>
  <c r="U136" i="65" s="1" a="1"/>
  <c r="U136" i="65" s="1"/>
  <c r="Q136" i="65"/>
  <c r="O136" i="65"/>
  <c r="K136" i="65"/>
  <c r="I97" i="65"/>
  <c r="K97" i="65"/>
  <c r="O97" i="65"/>
  <c r="M97" i="65"/>
  <c r="I135" i="65"/>
  <c r="O135" i="65"/>
  <c r="M135" i="65"/>
  <c r="Q135" i="65"/>
  <c r="I133" i="65"/>
  <c r="T133" i="65" s="1"/>
  <c r="U133" i="65" s="1" a="1"/>
  <c r="U133" i="65" s="1"/>
  <c r="Q133" i="65"/>
  <c r="K133" i="65"/>
  <c r="O133" i="65"/>
  <c r="M151" i="65"/>
  <c r="N151" i="65" s="1"/>
  <c r="K151" i="65"/>
  <c r="L151" i="65" s="1"/>
  <c r="I109" i="65"/>
  <c r="K109" i="65"/>
  <c r="Q109" i="65"/>
  <c r="O109" i="65"/>
  <c r="K89" i="65"/>
  <c r="L89" i="65" s="1"/>
  <c r="O89" i="65"/>
  <c r="P89" i="65" s="1"/>
  <c r="I139" i="65"/>
  <c r="T139" i="65" s="1"/>
  <c r="U139" i="65" s="1" a="1"/>
  <c r="U139" i="65" s="1"/>
  <c r="O139" i="65"/>
  <c r="M139" i="65"/>
  <c r="K139" i="65"/>
  <c r="I114" i="65"/>
  <c r="T114" i="65" s="1"/>
  <c r="U114" i="65" s="1" a="1"/>
  <c r="U114" i="65" s="1"/>
  <c r="O114" i="65"/>
  <c r="K114" i="65"/>
  <c r="Q114" i="65"/>
  <c r="Q149" i="65"/>
  <c r="R149" i="65" s="1"/>
  <c r="O149" i="65"/>
  <c r="P149" i="65" s="1"/>
  <c r="I163" i="65"/>
  <c r="T163" i="65" s="1"/>
  <c r="U163" i="65" s="1" a="1"/>
  <c r="U163" i="65" s="1"/>
  <c r="K163" i="65"/>
  <c r="Q163" i="65"/>
  <c r="O163" i="65"/>
  <c r="I181" i="65"/>
  <c r="Q181" i="65"/>
  <c r="M181" i="65"/>
  <c r="O181" i="65"/>
  <c r="I172" i="65"/>
  <c r="Q172" i="65"/>
  <c r="K172" i="65"/>
  <c r="O172" i="65"/>
  <c r="I103" i="65"/>
  <c r="T103" i="65" s="1"/>
  <c r="U103" i="65" s="1" a="1"/>
  <c r="U103" i="65" s="1"/>
  <c r="K103" i="65"/>
  <c r="Q103" i="65"/>
  <c r="O103" i="65"/>
  <c r="I183" i="65"/>
  <c r="T183" i="65" s="1"/>
  <c r="U183" i="65" s="1" a="1"/>
  <c r="U183" i="65" s="1"/>
  <c r="Q183" i="65"/>
  <c r="M183" i="65"/>
  <c r="O183" i="65"/>
  <c r="Q166" i="65"/>
  <c r="K166" i="65"/>
  <c r="O166" i="65"/>
  <c r="I166" i="65"/>
  <c r="T166" i="65" s="1"/>
  <c r="U166" i="65" s="1" a="1"/>
  <c r="U166" i="65" s="1"/>
  <c r="K61" i="65"/>
  <c r="I61" i="65"/>
  <c r="Q61" i="65"/>
  <c r="O61" i="65"/>
  <c r="I152" i="65"/>
  <c r="T152" i="65" s="1"/>
  <c r="U152" i="65" s="1" a="1"/>
  <c r="U152" i="65" s="1"/>
  <c r="O152" i="65"/>
  <c r="M152" i="65"/>
  <c r="Q152" i="65"/>
  <c r="Q71" i="65"/>
  <c r="R71" i="65" s="1"/>
  <c r="O71" i="65"/>
  <c r="P71" i="65" s="1"/>
  <c r="O180" i="65"/>
  <c r="M180" i="65"/>
  <c r="Q180" i="65"/>
  <c r="I180" i="65"/>
  <c r="L180" i="65" s="1"/>
  <c r="I185" i="65"/>
  <c r="T185" i="65" s="1"/>
  <c r="U185" i="65" s="1" a="1"/>
  <c r="U185" i="65" s="1"/>
  <c r="M185" i="65"/>
  <c r="Q185" i="65"/>
  <c r="K185" i="65"/>
  <c r="K76" i="65"/>
  <c r="I76" i="65"/>
  <c r="T76" i="65" s="1"/>
  <c r="U76" i="65" s="1" a="1"/>
  <c r="U76" i="65" s="1"/>
  <c r="M76" i="65"/>
  <c r="Q76" i="65"/>
  <c r="Q169" i="65"/>
  <c r="R169" i="65" s="1"/>
  <c r="M169" i="65"/>
  <c r="N169" i="65" s="1"/>
  <c r="I117" i="65"/>
  <c r="T117" i="65" s="1"/>
  <c r="U117" i="65" s="1" a="1"/>
  <c r="U117" i="65" s="1"/>
  <c r="M117" i="65"/>
  <c r="O117" i="65"/>
  <c r="K117" i="65"/>
  <c r="M126" i="65"/>
  <c r="Q126" i="65"/>
  <c r="O126" i="65"/>
  <c r="I126" i="65"/>
  <c r="T126" i="65" s="1"/>
  <c r="U126" i="65" s="1" a="1"/>
  <c r="U126" i="65" s="1"/>
  <c r="M87" i="65"/>
  <c r="I87" i="65"/>
  <c r="I186" i="65"/>
  <c r="T186" i="65" s="1"/>
  <c r="U186" i="65" s="1" a="1"/>
  <c r="U186" i="65" s="1"/>
  <c r="K186" i="65"/>
  <c r="O186" i="65"/>
  <c r="M186" i="65"/>
  <c r="M165" i="65"/>
  <c r="O165" i="65"/>
  <c r="K165" i="65"/>
  <c r="I165" i="65"/>
  <c r="T165" i="65" s="1"/>
  <c r="U165" i="65" s="1" a="1"/>
  <c r="U165" i="65" s="1"/>
  <c r="I118" i="65"/>
  <c r="Q118" i="65"/>
  <c r="K118" i="65"/>
  <c r="O118" i="65"/>
  <c r="O153" i="65"/>
  <c r="I153" i="65"/>
  <c r="L153" i="65" s="1"/>
  <c r="L84" i="65"/>
  <c r="O171" i="65"/>
  <c r="I171" i="65"/>
  <c r="T171" i="65" s="1"/>
  <c r="U171" i="65" s="1" a="1"/>
  <c r="U171" i="65" s="1"/>
  <c r="Y47" i="65"/>
  <c r="Y52" i="65"/>
  <c r="Y27" i="65"/>
  <c r="Y56" i="65"/>
  <c r="Y54" i="65"/>
  <c r="Y86" i="65"/>
  <c r="Y25" i="65"/>
  <c r="Y24" i="65"/>
  <c r="Y85" i="65"/>
  <c r="Y95" i="65"/>
  <c r="T122" i="65"/>
  <c r="U122" i="65" s="1" a="1"/>
  <c r="U122" i="65" s="1"/>
  <c r="T65" i="65"/>
  <c r="U65" i="65" s="1" a="1"/>
  <c r="U65" i="65" s="1"/>
  <c r="T54" i="65"/>
  <c r="U54" i="65" s="1" a="1"/>
  <c r="U54" i="65" s="1"/>
  <c r="Y83" i="65"/>
  <c r="Y97" i="65"/>
  <c r="Y70" i="65"/>
  <c r="Y93" i="65"/>
  <c r="Y102" i="65"/>
  <c r="Y44" i="65"/>
  <c r="Y76" i="65"/>
  <c r="Y43" i="65"/>
  <c r="Y105" i="65"/>
  <c r="T26" i="65"/>
  <c r="U26" i="65" s="1" a="1"/>
  <c r="U26" i="65" s="1"/>
  <c r="Y55" i="65"/>
  <c r="T129" i="65"/>
  <c r="U129" i="65" s="1" a="1"/>
  <c r="U129" i="65" s="1"/>
  <c r="Y73" i="65"/>
  <c r="Y66" i="65"/>
  <c r="T195" i="65"/>
  <c r="U195" i="65" s="1" a="1"/>
  <c r="U195" i="65" s="1"/>
  <c r="T113" i="65"/>
  <c r="U113" i="65" s="1" a="1"/>
  <c r="U113" i="65" s="1"/>
  <c r="O129" i="65"/>
  <c r="P129" i="65" s="1"/>
  <c r="K129" i="65"/>
  <c r="L129" i="65" s="1"/>
  <c r="M131" i="65"/>
  <c r="N131" i="65" s="1"/>
  <c r="Q131" i="65"/>
  <c r="R131" i="65" s="1"/>
  <c r="O131" i="65"/>
  <c r="P131" i="65" s="1"/>
  <c r="K131" i="65"/>
  <c r="L131" i="65" s="1"/>
  <c r="M90" i="65"/>
  <c r="N90" i="65" s="1"/>
  <c r="Q90" i="65"/>
  <c r="R90" i="65" s="1"/>
  <c r="K146" i="65"/>
  <c r="M146" i="65"/>
  <c r="O146" i="65"/>
  <c r="K62" i="65"/>
  <c r="L62" i="65" s="1"/>
  <c r="M62" i="65"/>
  <c r="N62" i="65" s="1"/>
  <c r="Q62" i="65"/>
  <c r="R62" i="65" s="1"/>
  <c r="O62" i="65"/>
  <c r="P62" i="65" s="1"/>
  <c r="K195" i="65"/>
  <c r="L195" i="65" s="1"/>
  <c r="M195" i="65"/>
  <c r="N195" i="65" s="1"/>
  <c r="M141" i="65"/>
  <c r="N141" i="65" s="1"/>
  <c r="K141" i="65"/>
  <c r="L141" i="65" s="1"/>
  <c r="Q141" i="65"/>
  <c r="R141" i="65" s="1"/>
  <c r="O141" i="65"/>
  <c r="P141" i="65" s="1"/>
  <c r="K80" i="65"/>
  <c r="L80" i="65" s="1"/>
  <c r="O80" i="65"/>
  <c r="M80" i="65"/>
  <c r="K93" i="65"/>
  <c r="O93" i="65"/>
  <c r="M93" i="65"/>
  <c r="O128" i="65"/>
  <c r="P128" i="65" s="1"/>
  <c r="M128" i="65"/>
  <c r="N128" i="65" s="1"/>
  <c r="O132" i="65"/>
  <c r="M132" i="65"/>
  <c r="Q132" i="65"/>
  <c r="K74" i="65"/>
  <c r="L74" i="65" s="1"/>
  <c r="Q74" i="65"/>
  <c r="R74" i="65" s="1"/>
  <c r="O74" i="65"/>
  <c r="P74" i="65" s="1"/>
  <c r="M74" i="65"/>
  <c r="N74" i="65" s="1"/>
  <c r="M107" i="65"/>
  <c r="N107" i="65" s="1"/>
  <c r="Q107" i="65"/>
  <c r="R107" i="65" s="1"/>
  <c r="K96" i="65"/>
  <c r="O96" i="65"/>
  <c r="Q96" i="65"/>
  <c r="O121" i="65"/>
  <c r="M121" i="65"/>
  <c r="K121" i="65"/>
  <c r="K46" i="65"/>
  <c r="L46" i="65" s="1"/>
  <c r="Q46" i="65"/>
  <c r="R46" i="65" s="1"/>
  <c r="M46" i="65"/>
  <c r="N46" i="65" s="1"/>
  <c r="O46" i="65"/>
  <c r="P46" i="65" s="1"/>
  <c r="K50" i="65"/>
  <c r="L50" i="65" s="1"/>
  <c r="Q50" i="65"/>
  <c r="R50" i="65" s="1"/>
  <c r="K32" i="65"/>
  <c r="O32" i="65"/>
  <c r="M32" i="65"/>
  <c r="K31" i="65"/>
  <c r="L31" i="65" s="1"/>
  <c r="M31" i="65"/>
  <c r="Q31" i="65"/>
  <c r="K16" i="65"/>
  <c r="L16" i="65" s="1"/>
  <c r="M16" i="65"/>
  <c r="N16" i="65" s="1"/>
  <c r="K53" i="65"/>
  <c r="Q53" i="65"/>
  <c r="O53" i="65"/>
  <c r="P53" i="65" s="1"/>
  <c r="K20" i="65"/>
  <c r="L20" i="65" s="1"/>
  <c r="O20" i="65"/>
  <c r="P20" i="65" s="1"/>
  <c r="M20" i="65"/>
  <c r="N20" i="65" s="1"/>
  <c r="Q20" i="65"/>
  <c r="R20" i="65" s="1"/>
  <c r="K47" i="65"/>
  <c r="O47" i="65"/>
  <c r="M47" i="65"/>
  <c r="K25" i="65"/>
  <c r="O25" i="65"/>
  <c r="M25" i="65"/>
  <c r="K17" i="65"/>
  <c r="O17" i="65"/>
  <c r="Q17" i="65"/>
  <c r="K27" i="65"/>
  <c r="L27" i="65" s="1"/>
  <c r="O27" i="65"/>
  <c r="P27" i="65" s="1"/>
  <c r="Q27" i="65"/>
  <c r="R27" i="65" s="1"/>
  <c r="M27" i="65"/>
  <c r="N27" i="65" s="1"/>
  <c r="K22" i="65"/>
  <c r="L22" i="65" s="1"/>
  <c r="M22" i="65"/>
  <c r="N22" i="65" s="1"/>
  <c r="O22" i="65"/>
  <c r="P22" i="65" s="1"/>
  <c r="Q22" i="65"/>
  <c r="R22" i="65" s="1"/>
  <c r="K11" i="65"/>
  <c r="M11" i="65"/>
  <c r="K26" i="65"/>
  <c r="L26" i="65" s="1"/>
  <c r="Q26" i="65"/>
  <c r="R26" i="65" s="1"/>
  <c r="K51" i="65"/>
  <c r="L51" i="65" s="1"/>
  <c r="O51" i="65"/>
  <c r="P51" i="65" s="1"/>
  <c r="M51" i="65"/>
  <c r="N51" i="65" s="1"/>
  <c r="Q51" i="65"/>
  <c r="R51" i="65" s="1"/>
  <c r="K52" i="65"/>
  <c r="L52" i="65" s="1"/>
  <c r="O52" i="65"/>
  <c r="P52" i="65" s="1"/>
  <c r="Q52" i="65"/>
  <c r="R52" i="65" s="1"/>
  <c r="M52" i="65"/>
  <c r="N52" i="65" s="1"/>
  <c r="K21" i="65"/>
  <c r="L21" i="65" s="1"/>
  <c r="M21" i="65"/>
  <c r="N21" i="65" s="1"/>
  <c r="O21" i="65"/>
  <c r="P21" i="65" s="1"/>
  <c r="Q21" i="65"/>
  <c r="R21" i="65" s="1"/>
  <c r="K48" i="65"/>
  <c r="L48" i="65" s="1"/>
  <c r="M48" i="65"/>
  <c r="N48" i="65" s="1"/>
  <c r="Q48" i="65"/>
  <c r="R48" i="65" s="1"/>
  <c r="O48" i="65"/>
  <c r="P48" i="65" s="1"/>
  <c r="K30" i="65"/>
  <c r="L30" i="65" s="1"/>
  <c r="Q30" i="65"/>
  <c r="R30" i="65" s="1"/>
  <c r="M30" i="65"/>
  <c r="N30" i="65" s="1"/>
  <c r="O30" i="65"/>
  <c r="P30" i="65" s="1"/>
  <c r="K56" i="65"/>
  <c r="M56" i="65"/>
  <c r="O56" i="65"/>
  <c r="K58" i="65"/>
  <c r="L58" i="65" s="1"/>
  <c r="Q58" i="65"/>
  <c r="R58" i="65" s="1"/>
  <c r="M58" i="65"/>
  <c r="N58" i="65" s="1"/>
  <c r="O58" i="65"/>
  <c r="P58" i="65" s="1"/>
  <c r="K19" i="65"/>
  <c r="Q19" i="65"/>
  <c r="O19" i="65"/>
  <c r="K29" i="65"/>
  <c r="L29" i="65" s="1"/>
  <c r="Q29" i="65"/>
  <c r="R29" i="65" s="1"/>
  <c r="K28" i="65"/>
  <c r="L28" i="65" s="1"/>
  <c r="M28" i="65"/>
  <c r="N28" i="65" s="1"/>
  <c r="K45" i="65"/>
  <c r="M45" i="65"/>
  <c r="O45" i="65"/>
  <c r="K43" i="65"/>
  <c r="M43" i="65"/>
  <c r="Q43" i="65"/>
  <c r="Q13" i="65"/>
  <c r="K57" i="65"/>
  <c r="L57" i="65" s="1"/>
  <c r="Q57" i="65"/>
  <c r="R57" i="65" s="1"/>
  <c r="K18" i="65"/>
  <c r="L18" i="65" s="1"/>
  <c r="O18" i="65"/>
  <c r="P18" i="65" s="1"/>
  <c r="K54" i="65"/>
  <c r="L54" i="65" s="1"/>
  <c r="M54" i="65"/>
  <c r="N54" i="65" s="1"/>
  <c r="K55" i="65"/>
  <c r="Q55" i="65"/>
  <c r="O55" i="65"/>
  <c r="K49" i="65"/>
  <c r="L49" i="65" s="1"/>
  <c r="O49" i="65"/>
  <c r="P49" i="65" s="1"/>
  <c r="M49" i="65"/>
  <c r="N49" i="65" s="1"/>
  <c r="Q49" i="65"/>
  <c r="R49" i="65" s="1"/>
  <c r="K23" i="65"/>
  <c r="L23" i="65" s="1"/>
  <c r="Q23" i="65"/>
  <c r="R23" i="65" s="1"/>
  <c r="O23" i="65"/>
  <c r="P23" i="65" s="1"/>
  <c r="M23" i="65"/>
  <c r="N23" i="65" s="1"/>
  <c r="M155" i="65"/>
  <c r="N155" i="65" s="1"/>
  <c r="Q155" i="65"/>
  <c r="R155" i="65" s="1"/>
  <c r="K155" i="65"/>
  <c r="L155" i="65" s="1"/>
  <c r="O155" i="65"/>
  <c r="P155" i="65" s="1"/>
  <c r="K77" i="65"/>
  <c r="L77" i="65" s="1"/>
  <c r="O77" i="65"/>
  <c r="P77" i="65" s="1"/>
  <c r="O92" i="65"/>
  <c r="P92" i="65" s="1"/>
  <c r="K92" i="65"/>
  <c r="L92" i="65" s="1"/>
  <c r="M92" i="65"/>
  <c r="N92" i="65" s="1"/>
  <c r="Q92" i="65"/>
  <c r="R92" i="65" s="1"/>
  <c r="K59" i="65"/>
  <c r="O59" i="65"/>
  <c r="M59" i="65"/>
  <c r="K196" i="65"/>
  <c r="L196" i="65" s="1"/>
  <c r="O196" i="65"/>
  <c r="P196" i="65" s="1"/>
  <c r="M196" i="65"/>
  <c r="N196" i="65" s="1"/>
  <c r="Q196" i="65"/>
  <c r="R196" i="65" s="1"/>
  <c r="Q122" i="65"/>
  <c r="R122" i="65" s="1"/>
  <c r="M122" i="65"/>
  <c r="N122" i="65" s="1"/>
  <c r="M113" i="65"/>
  <c r="N113" i="65" s="1"/>
  <c r="Q113" i="65"/>
  <c r="R113" i="65" s="1"/>
  <c r="M123" i="65"/>
  <c r="N123" i="65" s="1"/>
  <c r="O123" i="65"/>
  <c r="P123" i="65" s="1"/>
  <c r="K123" i="65"/>
  <c r="L123" i="65" s="1"/>
  <c r="Q123" i="65"/>
  <c r="R123" i="65" s="1"/>
  <c r="O106" i="65"/>
  <c r="P106" i="65" s="1"/>
  <c r="Q106" i="65"/>
  <c r="R106" i="65" s="1"/>
  <c r="K106" i="65"/>
  <c r="L106" i="65" s="1"/>
  <c r="M106" i="65"/>
  <c r="N106" i="65" s="1"/>
  <c r="M199" i="65"/>
  <c r="N199" i="65" s="1"/>
  <c r="K199" i="65"/>
  <c r="L199" i="65" s="1"/>
  <c r="K162" i="65"/>
  <c r="L162" i="65" s="1"/>
  <c r="M162" i="65"/>
  <c r="N162" i="65" s="1"/>
  <c r="O162" i="65"/>
  <c r="P162" i="65" s="1"/>
  <c r="Q162" i="65"/>
  <c r="R162" i="65" s="1"/>
  <c r="K63" i="65"/>
  <c r="L63" i="65" s="1"/>
  <c r="Q63" i="65"/>
  <c r="R63" i="65" s="1"/>
  <c r="O63" i="65"/>
  <c r="P63" i="65" s="1"/>
  <c r="M63" i="65"/>
  <c r="N63" i="65" s="1"/>
  <c r="K95" i="65"/>
  <c r="L95" i="65" s="1"/>
  <c r="M95" i="65"/>
  <c r="N95" i="65" s="1"/>
  <c r="O95" i="65"/>
  <c r="P95" i="65" s="1"/>
  <c r="Q95" i="65"/>
  <c r="R95" i="65" s="1"/>
  <c r="K111" i="65"/>
  <c r="L111" i="65" s="1"/>
  <c r="Q111" i="65"/>
  <c r="R111" i="65" s="1"/>
  <c r="O189" i="65"/>
  <c r="P189" i="65" s="1"/>
  <c r="Q189" i="65"/>
  <c r="R189" i="65" s="1"/>
  <c r="K150" i="65"/>
  <c r="O150" i="65"/>
  <c r="M150" i="65"/>
  <c r="O91" i="65"/>
  <c r="P91" i="65" s="1"/>
  <c r="M91" i="65"/>
  <c r="N91" i="65" s="1"/>
  <c r="K91" i="65"/>
  <c r="L91" i="65" s="1"/>
  <c r="Q91" i="65"/>
  <c r="R91" i="65" s="1"/>
  <c r="M164" i="65"/>
  <c r="N164" i="65" s="1"/>
  <c r="K164" i="65"/>
  <c r="L164" i="65" s="1"/>
  <c r="O164" i="65"/>
  <c r="P164" i="65" s="1"/>
  <c r="Q164" i="65"/>
  <c r="R164" i="65" s="1"/>
  <c r="K127" i="65"/>
  <c r="L127" i="65" s="1"/>
  <c r="O127" i="65"/>
  <c r="P127" i="65" s="1"/>
  <c r="M127" i="65"/>
  <c r="N127" i="65" s="1"/>
  <c r="Q127" i="65"/>
  <c r="R127" i="65" s="1"/>
  <c r="O187" i="65"/>
  <c r="P187" i="65" s="1"/>
  <c r="Q187" i="65"/>
  <c r="R187" i="65" s="1"/>
  <c r="K187" i="65"/>
  <c r="L187" i="65" s="1"/>
  <c r="M187" i="65"/>
  <c r="N187" i="65" s="1"/>
  <c r="M115" i="65"/>
  <c r="N115" i="65" s="1"/>
  <c r="O115" i="65"/>
  <c r="P115" i="65" s="1"/>
  <c r="Q115" i="65"/>
  <c r="R115" i="65" s="1"/>
  <c r="K115" i="65"/>
  <c r="L115" i="65" s="1"/>
  <c r="K66" i="65"/>
  <c r="L66" i="65" s="1"/>
  <c r="M66" i="65"/>
  <c r="N66" i="65" s="1"/>
  <c r="O66" i="65"/>
  <c r="P66" i="65" s="1"/>
  <c r="Q66" i="65"/>
  <c r="R66" i="65" s="1"/>
  <c r="K147" i="65"/>
  <c r="L147" i="65" s="1"/>
  <c r="Q147" i="65"/>
  <c r="R147" i="65" s="1"/>
  <c r="Q168" i="65"/>
  <c r="R168" i="65" s="1"/>
  <c r="K168" i="65"/>
  <c r="L168" i="65" s="1"/>
  <c r="O168" i="65"/>
  <c r="P168" i="65" s="1"/>
  <c r="M168" i="65"/>
  <c r="N168" i="65" s="1"/>
  <c r="K178" i="65"/>
  <c r="L178" i="65" s="1"/>
  <c r="O178" i="65"/>
  <c r="P178" i="65" s="1"/>
  <c r="K200" i="65"/>
  <c r="L200" i="65" s="1"/>
  <c r="O200" i="65"/>
  <c r="P200" i="65" s="1"/>
  <c r="M200" i="65"/>
  <c r="N200" i="65" s="1"/>
  <c r="Q200" i="65"/>
  <c r="R200" i="65" s="1"/>
  <c r="O182" i="65"/>
  <c r="Q182" i="65"/>
  <c r="M182" i="65"/>
  <c r="K112" i="65"/>
  <c r="L112" i="65" s="1"/>
  <c r="O112" i="65"/>
  <c r="P112" i="65" s="1"/>
  <c r="M112" i="65"/>
  <c r="N112" i="65" s="1"/>
  <c r="Q112" i="65"/>
  <c r="R112" i="65" s="1"/>
  <c r="K94" i="65"/>
  <c r="L94" i="65" s="1"/>
  <c r="O94" i="65"/>
  <c r="P94" i="65" s="1"/>
  <c r="M94" i="65"/>
  <c r="N94" i="65" s="1"/>
  <c r="Q94" i="65"/>
  <c r="R94" i="65" s="1"/>
  <c r="M108" i="65"/>
  <c r="N108" i="65" s="1"/>
  <c r="O108" i="65"/>
  <c r="P108" i="65" s="1"/>
  <c r="Q108" i="65"/>
  <c r="R108" i="65" s="1"/>
  <c r="K108" i="65"/>
  <c r="L108" i="65" s="1"/>
  <c r="M124" i="65"/>
  <c r="N124" i="65" s="1"/>
  <c r="O124" i="65"/>
  <c r="P124" i="65" s="1"/>
  <c r="K124" i="65"/>
  <c r="L124" i="65" s="1"/>
  <c r="Q124" i="65"/>
  <c r="R124" i="65" s="1"/>
  <c r="K102" i="65"/>
  <c r="L102" i="65" s="1"/>
  <c r="M102" i="65"/>
  <c r="N102" i="65" s="1"/>
  <c r="O102" i="65"/>
  <c r="P102" i="65" s="1"/>
  <c r="Q102" i="65"/>
  <c r="R102" i="65" s="1"/>
  <c r="K72" i="65"/>
  <c r="L72" i="65" s="1"/>
  <c r="Q72" i="65"/>
  <c r="R72" i="65" s="1"/>
  <c r="O134" i="65"/>
  <c r="P134" i="65" s="1"/>
  <c r="M134" i="65"/>
  <c r="N134" i="65" s="1"/>
  <c r="Q134" i="65"/>
  <c r="R134" i="65" s="1"/>
  <c r="K134" i="65"/>
  <c r="L134" i="65" s="1"/>
  <c r="K157" i="65"/>
  <c r="L157" i="65" s="1"/>
  <c r="Q157" i="65"/>
  <c r="R157" i="65" s="1"/>
  <c r="M157" i="65"/>
  <c r="N157" i="65" s="1"/>
  <c r="O157" i="65"/>
  <c r="P157" i="65" s="1"/>
  <c r="K69" i="65"/>
  <c r="L69" i="65" s="1"/>
  <c r="O69" i="65"/>
  <c r="P69" i="65" s="1"/>
  <c r="M69" i="65"/>
  <c r="N69" i="65" s="1"/>
  <c r="Q69" i="65"/>
  <c r="R69" i="65" s="1"/>
  <c r="Q160" i="65"/>
  <c r="R160" i="65" s="1"/>
  <c r="K160" i="65"/>
  <c r="L160" i="65" s="1"/>
  <c r="M160" i="65"/>
  <c r="N160" i="65" s="1"/>
  <c r="O160" i="65"/>
  <c r="P160" i="65" s="1"/>
  <c r="M105" i="65"/>
  <c r="N105" i="65" s="1"/>
  <c r="K105" i="65"/>
  <c r="L105" i="65" s="1"/>
  <c r="O194" i="65"/>
  <c r="P194" i="65" s="1"/>
  <c r="Q194" i="65"/>
  <c r="R194" i="65" s="1"/>
  <c r="K194" i="65"/>
  <c r="L194" i="65" s="1"/>
  <c r="M194" i="65"/>
  <c r="N194" i="65" s="1"/>
  <c r="O83" i="65"/>
  <c r="Q83" i="65"/>
  <c r="K83" i="65"/>
  <c r="L83" i="65" s="1"/>
  <c r="K177" i="65"/>
  <c r="L177" i="65" s="1"/>
  <c r="O177" i="65"/>
  <c r="P177" i="65" s="1"/>
  <c r="Q177" i="65"/>
  <c r="R177" i="65" s="1"/>
  <c r="M177" i="65"/>
  <c r="N177" i="65" s="1"/>
  <c r="O88" i="65"/>
  <c r="Q88" i="65"/>
  <c r="K88" i="65"/>
  <c r="M159" i="65"/>
  <c r="N159" i="65" s="1"/>
  <c r="K159" i="65"/>
  <c r="L159" i="65" s="1"/>
  <c r="Q159" i="65"/>
  <c r="R159" i="65" s="1"/>
  <c r="O159" i="65"/>
  <c r="P159" i="65" s="1"/>
  <c r="K142" i="65"/>
  <c r="L142" i="65" s="1"/>
  <c r="O142" i="65"/>
  <c r="P142" i="65" s="1"/>
  <c r="Q142" i="65"/>
  <c r="R142" i="65" s="1"/>
  <c r="M142" i="65"/>
  <c r="N142" i="65" s="1"/>
  <c r="Q145" i="65"/>
  <c r="R145" i="65" s="1"/>
  <c r="K145" i="65"/>
  <c r="L145" i="65" s="1"/>
  <c r="O145" i="65"/>
  <c r="P145" i="65" s="1"/>
  <c r="M145" i="65"/>
  <c r="N145" i="65" s="1"/>
  <c r="M78" i="65"/>
  <c r="N78" i="65" s="1"/>
  <c r="Q78" i="65"/>
  <c r="R78" i="65" s="1"/>
  <c r="K78" i="65"/>
  <c r="L78" i="65" s="1"/>
  <c r="O78" i="65"/>
  <c r="P78" i="65" s="1"/>
  <c r="Q138" i="65"/>
  <c r="R138" i="65" s="1"/>
  <c r="M138" i="65"/>
  <c r="N138" i="65" s="1"/>
  <c r="O138" i="65"/>
  <c r="P138" i="65" s="1"/>
  <c r="K138" i="65"/>
  <c r="L138" i="65" s="1"/>
  <c r="K140" i="65"/>
  <c r="L140" i="65" s="1"/>
  <c r="O140" i="65"/>
  <c r="P140" i="65" s="1"/>
  <c r="Q140" i="65"/>
  <c r="R140" i="65" s="1"/>
  <c r="M140" i="65"/>
  <c r="N140" i="65" s="1"/>
  <c r="K119" i="65"/>
  <c r="L119" i="65" s="1"/>
  <c r="O119" i="65"/>
  <c r="P119" i="65" s="1"/>
  <c r="Q119" i="65"/>
  <c r="R119" i="65" s="1"/>
  <c r="M119" i="65"/>
  <c r="N119" i="65" s="1"/>
  <c r="K64" i="65"/>
  <c r="L64" i="65" s="1"/>
  <c r="Q64" i="65"/>
  <c r="R64" i="65" s="1"/>
  <c r="O64" i="65"/>
  <c r="P64" i="65" s="1"/>
  <c r="M64" i="65"/>
  <c r="N64" i="65" s="1"/>
  <c r="Q151" i="65"/>
  <c r="R151" i="65" s="1"/>
  <c r="O151" i="65"/>
  <c r="P151" i="65" s="1"/>
  <c r="Q125" i="65"/>
  <c r="R125" i="65" s="1"/>
  <c r="O125" i="65"/>
  <c r="P125" i="65" s="1"/>
  <c r="M125" i="65"/>
  <c r="N125" i="65" s="1"/>
  <c r="K125" i="65"/>
  <c r="L125" i="65" s="1"/>
  <c r="O176" i="65"/>
  <c r="K176" i="65"/>
  <c r="Q176" i="65"/>
  <c r="Q130" i="65"/>
  <c r="K130" i="65"/>
  <c r="M130" i="65"/>
  <c r="K99" i="65"/>
  <c r="L99" i="65" s="1"/>
  <c r="M99" i="65"/>
  <c r="N99" i="65" s="1"/>
  <c r="O99" i="65"/>
  <c r="P99" i="65" s="1"/>
  <c r="Q99" i="65"/>
  <c r="R99" i="65" s="1"/>
  <c r="Q89" i="65"/>
  <c r="R89" i="65" s="1"/>
  <c r="M89" i="65"/>
  <c r="N89" i="65" s="1"/>
  <c r="M137" i="65"/>
  <c r="N137" i="65" s="1"/>
  <c r="O137" i="65"/>
  <c r="P137" i="65" s="1"/>
  <c r="Q137" i="65"/>
  <c r="R137" i="65" s="1"/>
  <c r="K137" i="65"/>
  <c r="L137" i="65" s="1"/>
  <c r="Q82" i="65"/>
  <c r="R82" i="65" s="1"/>
  <c r="K82" i="65"/>
  <c r="L82" i="65" s="1"/>
  <c r="O82" i="65"/>
  <c r="P82" i="65" s="1"/>
  <c r="M82" i="65"/>
  <c r="N82" i="65" s="1"/>
  <c r="K75" i="65"/>
  <c r="L75" i="65" s="1"/>
  <c r="Q75" i="65"/>
  <c r="R75" i="65" s="1"/>
  <c r="O75" i="65"/>
  <c r="P75" i="65" s="1"/>
  <c r="M75" i="65"/>
  <c r="N75" i="65" s="1"/>
  <c r="Q144" i="65"/>
  <c r="R144" i="65" s="1"/>
  <c r="M144" i="65"/>
  <c r="N144" i="65" s="1"/>
  <c r="O144" i="65"/>
  <c r="P144" i="65" s="1"/>
  <c r="K144" i="65"/>
  <c r="L144" i="65" s="1"/>
  <c r="K149" i="65"/>
  <c r="L149" i="65" s="1"/>
  <c r="M149" i="65"/>
  <c r="N149" i="65" s="1"/>
  <c r="O188" i="65"/>
  <c r="P188" i="65" s="1"/>
  <c r="M188" i="65"/>
  <c r="N188" i="65" s="1"/>
  <c r="K188" i="65"/>
  <c r="L188" i="65" s="1"/>
  <c r="Q188" i="65"/>
  <c r="R188" i="65" s="1"/>
  <c r="K120" i="65"/>
  <c r="Q120" i="65"/>
  <c r="M120" i="65"/>
  <c r="O179" i="65"/>
  <c r="P179" i="65" s="1"/>
  <c r="Q179" i="65"/>
  <c r="R179" i="65" s="1"/>
  <c r="M179" i="65"/>
  <c r="N179" i="65" s="1"/>
  <c r="K179" i="65"/>
  <c r="L179" i="65" s="1"/>
  <c r="O198" i="65"/>
  <c r="P198" i="65" s="1"/>
  <c r="M198" i="65"/>
  <c r="N198" i="65" s="1"/>
  <c r="Q198" i="65"/>
  <c r="R198" i="65" s="1"/>
  <c r="K198" i="65"/>
  <c r="L198" i="65" s="1"/>
  <c r="K67" i="65"/>
  <c r="L67" i="65" s="1"/>
  <c r="O67" i="65"/>
  <c r="P67" i="65" s="1"/>
  <c r="Q67" i="65"/>
  <c r="R67" i="65" s="1"/>
  <c r="M67" i="65"/>
  <c r="N67" i="65" s="1"/>
  <c r="M174" i="65"/>
  <c r="N174" i="65" s="1"/>
  <c r="Q174" i="65"/>
  <c r="R174" i="65" s="1"/>
  <c r="O174" i="65"/>
  <c r="P174" i="65" s="1"/>
  <c r="K174" i="65"/>
  <c r="L174" i="65" s="1"/>
  <c r="O154" i="65"/>
  <c r="P154" i="65" s="1"/>
  <c r="M154" i="65"/>
  <c r="N154" i="65" s="1"/>
  <c r="K154" i="65"/>
  <c r="L154" i="65" s="1"/>
  <c r="Q154" i="65"/>
  <c r="R154" i="65" s="1"/>
  <c r="M86" i="65"/>
  <c r="N86" i="65" s="1"/>
  <c r="O86" i="65"/>
  <c r="P86" i="65" s="1"/>
  <c r="Q86" i="65"/>
  <c r="R86" i="65" s="1"/>
  <c r="K86" i="65"/>
  <c r="L86" i="65" s="1"/>
  <c r="Q191" i="65"/>
  <c r="R191" i="65" s="1"/>
  <c r="O191" i="65"/>
  <c r="P191" i="65" s="1"/>
  <c r="K191" i="65"/>
  <c r="L191" i="65" s="1"/>
  <c r="M191" i="65"/>
  <c r="N191" i="65" s="1"/>
  <c r="M192" i="65"/>
  <c r="N192" i="65" s="1"/>
  <c r="O192" i="65"/>
  <c r="P192" i="65" s="1"/>
  <c r="Q192" i="65"/>
  <c r="R192" i="65" s="1"/>
  <c r="K192" i="65"/>
  <c r="L192" i="65" s="1"/>
  <c r="M190" i="65"/>
  <c r="N190" i="65" s="1"/>
  <c r="O190" i="65"/>
  <c r="P190" i="65" s="1"/>
  <c r="K190" i="65"/>
  <c r="L190" i="65" s="1"/>
  <c r="Q190" i="65"/>
  <c r="R190" i="65" s="1"/>
  <c r="Q161" i="65"/>
  <c r="R161" i="65" s="1"/>
  <c r="K161" i="65"/>
  <c r="L161" i="65" s="1"/>
  <c r="O161" i="65"/>
  <c r="P161" i="65" s="1"/>
  <c r="M161" i="65"/>
  <c r="N161" i="65" s="1"/>
  <c r="M100" i="65"/>
  <c r="N100" i="65" s="1"/>
  <c r="O100" i="65"/>
  <c r="P100" i="65" s="1"/>
  <c r="K100" i="65"/>
  <c r="L100" i="65" s="1"/>
  <c r="Q100" i="65"/>
  <c r="R100" i="65" s="1"/>
  <c r="K71" i="65"/>
  <c r="L71" i="65" s="1"/>
  <c r="M71" i="65"/>
  <c r="N71" i="65" s="1"/>
  <c r="K79" i="65"/>
  <c r="L79" i="65" s="1"/>
  <c r="O79" i="65"/>
  <c r="P79" i="65" s="1"/>
  <c r="Q79" i="65"/>
  <c r="R79" i="65" s="1"/>
  <c r="M79" i="65"/>
  <c r="N79" i="65" s="1"/>
  <c r="K70" i="65"/>
  <c r="L70" i="65" s="1"/>
  <c r="O70" i="65"/>
  <c r="P70" i="65" s="1"/>
  <c r="Q70" i="65"/>
  <c r="R70" i="65" s="1"/>
  <c r="M70" i="65"/>
  <c r="N70" i="65" s="1"/>
  <c r="K65" i="65"/>
  <c r="L65" i="65" s="1"/>
  <c r="Q65" i="65"/>
  <c r="R65" i="65" s="1"/>
  <c r="O65" i="65"/>
  <c r="P65" i="65" s="1"/>
  <c r="K85" i="65"/>
  <c r="L85" i="65" s="1"/>
  <c r="M85" i="65"/>
  <c r="N85" i="65" s="1"/>
  <c r="Q85" i="65"/>
  <c r="R85" i="65" s="1"/>
  <c r="O85" i="65"/>
  <c r="P85" i="65" s="1"/>
  <c r="K101" i="65"/>
  <c r="L101" i="65" s="1"/>
  <c r="M101" i="65"/>
  <c r="N101" i="65" s="1"/>
  <c r="O101" i="65"/>
  <c r="P101" i="65" s="1"/>
  <c r="Q101" i="65"/>
  <c r="R101" i="65" s="1"/>
  <c r="K143" i="65"/>
  <c r="L143" i="65" s="1"/>
  <c r="O143" i="65"/>
  <c r="P143" i="65" s="1"/>
  <c r="M143" i="65"/>
  <c r="N143" i="65" s="1"/>
  <c r="Q143" i="65"/>
  <c r="R143" i="65" s="1"/>
  <c r="K158" i="65"/>
  <c r="L158" i="65" s="1"/>
  <c r="Q158" i="65"/>
  <c r="R158" i="65" s="1"/>
  <c r="O158" i="65"/>
  <c r="P158" i="65" s="1"/>
  <c r="M158" i="65"/>
  <c r="N158" i="65" s="1"/>
  <c r="K169" i="65"/>
  <c r="L169" i="65" s="1"/>
  <c r="O169" i="65"/>
  <c r="P169" i="65" s="1"/>
  <c r="Q87" i="65"/>
  <c r="K87" i="65"/>
  <c r="M116" i="65"/>
  <c r="N116" i="65" s="1"/>
  <c r="K116" i="65"/>
  <c r="L116" i="65" s="1"/>
  <c r="O116" i="65"/>
  <c r="P116" i="65" s="1"/>
  <c r="Q116" i="65"/>
  <c r="R116" i="65" s="1"/>
  <c r="Q153" i="65"/>
  <c r="M153" i="65"/>
  <c r="O84" i="65"/>
  <c r="P84" i="65" s="1"/>
  <c r="M84" i="65"/>
  <c r="N84" i="65" s="1"/>
  <c r="Q84" i="65"/>
  <c r="M170" i="65"/>
  <c r="N170" i="65" s="1"/>
  <c r="K170" i="65"/>
  <c r="L170" i="65" s="1"/>
  <c r="O170" i="65"/>
  <c r="P170" i="65" s="1"/>
  <c r="Q170" i="65"/>
  <c r="R170" i="65" s="1"/>
  <c r="M171" i="65"/>
  <c r="K171" i="65"/>
  <c r="R80" i="65" l="1"/>
  <c r="N150" i="65"/>
  <c r="R31" i="65"/>
  <c r="N13" i="65"/>
  <c r="K10" i="65"/>
  <c r="K13" i="65"/>
  <c r="L13" i="65" s="1"/>
  <c r="P31" i="65"/>
  <c r="M9" i="65"/>
  <c r="N9" i="65" s="1"/>
  <c r="P150" i="65"/>
  <c r="R150" i="65"/>
  <c r="L150" i="65"/>
  <c r="N80" i="65"/>
  <c r="K9" i="65"/>
  <c r="L9" i="65" s="1"/>
  <c r="P176" i="65"/>
  <c r="P83" i="65"/>
  <c r="R120" i="65"/>
  <c r="N120" i="65"/>
  <c r="R83" i="65"/>
  <c r="L17" i="65"/>
  <c r="Q8" i="65"/>
  <c r="R8" i="65" s="1"/>
  <c r="M8" i="65"/>
  <c r="N8" i="65" s="1"/>
  <c r="P19" i="65"/>
  <c r="K8" i="65"/>
  <c r="L8" i="65" s="1"/>
  <c r="R19" i="65"/>
  <c r="N11" i="65"/>
  <c r="L11" i="65"/>
  <c r="K7" i="65"/>
  <c r="L7" i="65" s="1"/>
  <c r="R135" i="65"/>
  <c r="R84" i="65"/>
  <c r="R176" i="65"/>
  <c r="O9" i="65"/>
  <c r="P9" i="65" s="1"/>
  <c r="O7" i="65"/>
  <c r="P7" i="65" s="1"/>
  <c r="Q7" i="65"/>
  <c r="R7" i="65" s="1"/>
  <c r="N31" i="65"/>
  <c r="P120" i="65"/>
  <c r="M12" i="65"/>
  <c r="N12" i="65" s="1"/>
  <c r="O11" i="65"/>
  <c r="P11" i="65" s="1"/>
  <c r="Q12" i="65"/>
  <c r="R12" i="65" s="1"/>
  <c r="O14" i="65"/>
  <c r="P14" i="65" s="1"/>
  <c r="O13" i="65"/>
  <c r="P13" i="65" s="1"/>
  <c r="Q11" i="65"/>
  <c r="R11" i="65" s="1"/>
  <c r="K12" i="65"/>
  <c r="L12" i="65" s="1"/>
  <c r="N83" i="65"/>
  <c r="M14" i="65"/>
  <c r="N14" i="65" s="1"/>
  <c r="O15" i="65"/>
  <c r="P15" i="65" s="1"/>
  <c r="M15" i="65"/>
  <c r="N15" i="65" s="1"/>
  <c r="L88" i="65"/>
  <c r="Q14" i="65"/>
  <c r="R14" i="65" s="1"/>
  <c r="N45" i="65"/>
  <c r="L19" i="65"/>
  <c r="R53" i="65"/>
  <c r="I10" i="65"/>
  <c r="T10" i="65" s="1"/>
  <c r="U10" i="65" s="1" a="1"/>
  <c r="U10" i="65" s="1"/>
  <c r="T11" i="65"/>
  <c r="U11" i="65" s="1" a="1"/>
  <c r="U11" i="65" s="1"/>
  <c r="Q15" i="65"/>
  <c r="R15" i="65" s="1"/>
  <c r="K15" i="65"/>
  <c r="L15" i="65" s="1"/>
  <c r="K14" i="65"/>
  <c r="L14" i="65" s="1"/>
  <c r="L120" i="65"/>
  <c r="O12" i="65"/>
  <c r="P12" i="65" s="1"/>
  <c r="N176" i="65"/>
  <c r="M7" i="65"/>
  <c r="N7" i="65" s="1"/>
  <c r="P109" i="65"/>
  <c r="L176" i="65"/>
  <c r="Q9" i="65"/>
  <c r="R9" i="65" s="1"/>
  <c r="L32" i="65"/>
  <c r="O10" i="65"/>
  <c r="R13" i="65"/>
  <c r="N182" i="65"/>
  <c r="N19" i="65"/>
  <c r="R182" i="65"/>
  <c r="L182" i="65"/>
  <c r="L146" i="65"/>
  <c r="P182" i="65"/>
  <c r="O8" i="65"/>
  <c r="P8" i="65" s="1"/>
  <c r="A24" i="61"/>
  <c r="P172" i="65"/>
  <c r="P181" i="65"/>
  <c r="L44" i="65"/>
  <c r="T15" i="65"/>
  <c r="U15" i="65" s="1" a="1"/>
  <c r="U15" i="65" s="1"/>
  <c r="T14" i="65"/>
  <c r="U14" i="65" s="1" a="1"/>
  <c r="U14" i="65" s="1"/>
  <c r="L25" i="65"/>
  <c r="L53" i="65"/>
  <c r="P80" i="65"/>
  <c r="T12" i="65"/>
  <c r="U12" i="65" s="1" a="1"/>
  <c r="U12" i="65" s="1"/>
  <c r="R130" i="65"/>
  <c r="Q5" i="65"/>
  <c r="R17" i="65"/>
  <c r="N32" i="65"/>
  <c r="P146" i="65"/>
  <c r="Y6" i="65"/>
  <c r="AH18" i="4" s="1" a="1"/>
  <c r="AH18" i="4" s="1"/>
  <c r="N130" i="65"/>
  <c r="P17" i="65"/>
  <c r="K5" i="65"/>
  <c r="N81" i="65"/>
  <c r="T7" i="65"/>
  <c r="U7" i="65" s="1" a="1"/>
  <c r="U7" i="65" s="1"/>
  <c r="L167" i="65"/>
  <c r="L130" i="65"/>
  <c r="P59" i="65"/>
  <c r="R43" i="65"/>
  <c r="P47" i="65"/>
  <c r="P32" i="65"/>
  <c r="N146" i="65"/>
  <c r="P130" i="65"/>
  <c r="N55" i="65"/>
  <c r="N17" i="65"/>
  <c r="L59" i="65"/>
  <c r="L56" i="65"/>
  <c r="L47" i="65"/>
  <c r="R47" i="65"/>
  <c r="P55" i="65"/>
  <c r="T9" i="65"/>
  <c r="U9" i="65" s="1" a="1"/>
  <c r="U9" i="65" s="1"/>
  <c r="N59" i="65"/>
  <c r="P56" i="65"/>
  <c r="N47" i="65"/>
  <c r="T8" i="65"/>
  <c r="U8" i="65" s="1" a="1"/>
  <c r="U8" i="65" s="1"/>
  <c r="L45" i="65"/>
  <c r="N25" i="65"/>
  <c r="R132" i="65"/>
  <c r="R59" i="65"/>
  <c r="L55" i="65"/>
  <c r="N56" i="65"/>
  <c r="J3" i="65" a="1"/>
  <c r="J3" i="65" s="1"/>
  <c r="T6" i="65"/>
  <c r="U6" i="65" s="1" a="1"/>
  <c r="U6" i="65" s="1"/>
  <c r="R184" i="65"/>
  <c r="R197" i="65"/>
  <c r="R56" i="65"/>
  <c r="P118" i="65"/>
  <c r="S3" i="65" a="1"/>
  <c r="S3" i="65" s="1"/>
  <c r="P45" i="65"/>
  <c r="P25" i="65"/>
  <c r="N132" i="65"/>
  <c r="T45" i="65"/>
  <c r="U45" i="65" s="1" a="1"/>
  <c r="U45" i="65" s="1"/>
  <c r="N88" i="65"/>
  <c r="R25" i="65"/>
  <c r="R32" i="65"/>
  <c r="L132" i="65"/>
  <c r="R146" i="65"/>
  <c r="R61" i="65"/>
  <c r="P139" i="65"/>
  <c r="P135" i="65"/>
  <c r="P98" i="65"/>
  <c r="L193" i="65"/>
  <c r="R73" i="65"/>
  <c r="P175" i="65"/>
  <c r="O5" i="65"/>
  <c r="C3" i="65" a="1"/>
  <c r="C3" i="65" s="1"/>
  <c r="N152" i="65"/>
  <c r="N135" i="65"/>
  <c r="L98" i="65"/>
  <c r="N73" i="65"/>
  <c r="R153" i="65"/>
  <c r="H3" i="65" a="1"/>
  <c r="H3" i="65" s="1"/>
  <c r="O3" i="65" s="1"/>
  <c r="R172" i="65"/>
  <c r="L109" i="65"/>
  <c r="R133" i="65"/>
  <c r="P184" i="65"/>
  <c r="L24" i="65"/>
  <c r="N153" i="65"/>
  <c r="R55" i="65"/>
  <c r="P132" i="65"/>
  <c r="Y3" i="65"/>
  <c r="Y5" i="65"/>
  <c r="Q6" i="65"/>
  <c r="R6" i="65" s="1"/>
  <c r="P88" i="65"/>
  <c r="K6" i="65"/>
  <c r="L6" i="65" s="1"/>
  <c r="P121" i="65"/>
  <c r="T43" i="65"/>
  <c r="U43" i="65" s="1" a="1"/>
  <c r="U43" i="65" s="1"/>
  <c r="L171" i="65"/>
  <c r="R88" i="65"/>
  <c r="N121" i="65"/>
  <c r="M4" i="65"/>
  <c r="N4" i="65" s="1"/>
  <c r="R96" i="65"/>
  <c r="G3" i="65" a="1"/>
  <c r="G3" i="65" s="1"/>
  <c r="K4" i="65"/>
  <c r="L4" i="65" s="1"/>
  <c r="P96" i="65"/>
  <c r="R148" i="65"/>
  <c r="L96" i="65"/>
  <c r="N93" i="65"/>
  <c r="P152" i="65"/>
  <c r="P68" i="65"/>
  <c r="R93" i="65"/>
  <c r="L43" i="65"/>
  <c r="M6" i="65"/>
  <c r="N6" i="65" s="1"/>
  <c r="N171" i="65"/>
  <c r="O4" i="65"/>
  <c r="P4" i="65" s="1"/>
  <c r="N97" i="65"/>
  <c r="R87" i="65"/>
  <c r="P93" i="65"/>
  <c r="N193" i="65"/>
  <c r="R121" i="65"/>
  <c r="N43" i="65"/>
  <c r="O6" i="65"/>
  <c r="P6" i="65" s="1"/>
  <c r="L121" i="65"/>
  <c r="L93" i="65"/>
  <c r="N185" i="65"/>
  <c r="P61" i="65"/>
  <c r="N139" i="65"/>
  <c r="R193" i="65"/>
  <c r="R173" i="65"/>
  <c r="N175" i="65"/>
  <c r="N96" i="65"/>
  <c r="L87" i="65"/>
  <c r="Q4" i="65"/>
  <c r="R4" i="65" s="1"/>
  <c r="T4" i="65"/>
  <c r="U4" i="65" s="1" a="1"/>
  <c r="U4" i="65" s="1"/>
  <c r="R118" i="65"/>
  <c r="N117" i="65"/>
  <c r="R185" i="65"/>
  <c r="L103" i="65"/>
  <c r="L172" i="65"/>
  <c r="R109" i="65"/>
  <c r="L133" i="65"/>
  <c r="L148" i="65"/>
  <c r="L173" i="65"/>
  <c r="L184" i="65"/>
  <c r="R81" i="65"/>
  <c r="N24" i="65"/>
  <c r="R104" i="65"/>
  <c r="P197" i="65"/>
  <c r="Y4" i="65"/>
  <c r="AE16" i="4" s="1" a="1"/>
  <c r="AE16" i="4" s="1"/>
  <c r="L118" i="65"/>
  <c r="P117" i="65"/>
  <c r="R103" i="65"/>
  <c r="N148" i="65"/>
  <c r="P173" i="65"/>
  <c r="L81" i="65"/>
  <c r="L104" i="65"/>
  <c r="N197" i="65"/>
  <c r="I5" i="65"/>
  <c r="T5" i="65" s="1"/>
  <c r="U5" i="65" s="1" a="1"/>
  <c r="U5" i="65" s="1"/>
  <c r="W71" i="65"/>
  <c r="W67" i="65"/>
  <c r="W66" i="65"/>
  <c r="W54" i="65"/>
  <c r="W57" i="65"/>
  <c r="W29" i="65"/>
  <c r="W26" i="65"/>
  <c r="W53" i="65"/>
  <c r="W50" i="65"/>
  <c r="W62" i="65"/>
  <c r="T118" i="65"/>
  <c r="U118" i="65" s="1" a="1"/>
  <c r="U118" i="65" s="1"/>
  <c r="N118" i="65"/>
  <c r="T87" i="65"/>
  <c r="U87" i="65" s="1" a="1"/>
  <c r="U87" i="65" s="1"/>
  <c r="P87" i="65"/>
  <c r="N87" i="65"/>
  <c r="R126" i="65"/>
  <c r="N126" i="65"/>
  <c r="L76" i="65"/>
  <c r="R180" i="65"/>
  <c r="T61" i="65"/>
  <c r="U61" i="65" s="1" a="1"/>
  <c r="U61" i="65" s="1"/>
  <c r="N61" i="65"/>
  <c r="T172" i="65"/>
  <c r="U172" i="65" s="1" a="1"/>
  <c r="U172" i="65" s="1"/>
  <c r="N172" i="65"/>
  <c r="T181" i="65"/>
  <c r="U181" i="65" s="1" a="1"/>
  <c r="U181" i="65" s="1"/>
  <c r="L181" i="65"/>
  <c r="T109" i="65"/>
  <c r="U109" i="65" s="1" a="1"/>
  <c r="U109" i="65" s="1"/>
  <c r="N109" i="65"/>
  <c r="T135" i="65"/>
  <c r="U135" i="65" s="1" a="1"/>
  <c r="U135" i="65" s="1"/>
  <c r="L135" i="65"/>
  <c r="T97" i="65"/>
  <c r="U97" i="65" s="1" a="1"/>
  <c r="U97" i="65" s="1"/>
  <c r="R97" i="65"/>
  <c r="T148" i="65"/>
  <c r="U148" i="65" s="1" a="1"/>
  <c r="U148" i="65" s="1"/>
  <c r="P148" i="65"/>
  <c r="T167" i="65"/>
  <c r="U167" i="65" s="1" a="1"/>
  <c r="U167" i="65" s="1"/>
  <c r="N167" i="65"/>
  <c r="T193" i="65"/>
  <c r="U193" i="65" s="1" a="1"/>
  <c r="U193" i="65" s="1"/>
  <c r="P193" i="65"/>
  <c r="T73" i="65"/>
  <c r="U73" i="65" s="1" a="1"/>
  <c r="U73" i="65" s="1"/>
  <c r="P73" i="65"/>
  <c r="L73" i="65"/>
  <c r="T173" i="65"/>
  <c r="U173" i="65" s="1" a="1"/>
  <c r="U173" i="65" s="1"/>
  <c r="N173" i="65"/>
  <c r="T44" i="65"/>
  <c r="U44" i="65" s="1" a="1"/>
  <c r="U44" i="65" s="1"/>
  <c r="N44" i="65"/>
  <c r="T184" i="65"/>
  <c r="U184" i="65" s="1" a="1"/>
  <c r="U184" i="65" s="1"/>
  <c r="N184" i="65"/>
  <c r="T81" i="65"/>
  <c r="U81" i="65" s="1" a="1"/>
  <c r="U81" i="65" s="1"/>
  <c r="P81" i="65"/>
  <c r="T68" i="65"/>
  <c r="U68" i="65" s="1" a="1"/>
  <c r="U68" i="65" s="1"/>
  <c r="R68" i="65"/>
  <c r="L10" i="65"/>
  <c r="T197" i="65"/>
  <c r="U197" i="65" s="1" a="1"/>
  <c r="U197" i="65" s="1"/>
  <c r="L197" i="65"/>
  <c r="W75" i="65"/>
  <c r="W65" i="65"/>
  <c r="T153" i="65"/>
  <c r="U153" i="65" s="1" a="1"/>
  <c r="U153" i="65" s="1"/>
  <c r="P171" i="65"/>
  <c r="P153" i="65"/>
  <c r="L165" i="65"/>
  <c r="N186" i="65"/>
  <c r="R186" i="65"/>
  <c r="L126" i="65"/>
  <c r="R76" i="65"/>
  <c r="P76" i="65"/>
  <c r="N180" i="65"/>
  <c r="P166" i="65"/>
  <c r="P183" i="65"/>
  <c r="L183" i="65"/>
  <c r="N181" i="65"/>
  <c r="P163" i="65"/>
  <c r="N163" i="65"/>
  <c r="R114" i="65"/>
  <c r="N114" i="65"/>
  <c r="P97" i="65"/>
  <c r="L136" i="65"/>
  <c r="N136" i="65"/>
  <c r="P167" i="65"/>
  <c r="N156" i="65"/>
  <c r="R156" i="65"/>
  <c r="R44" i="65"/>
  <c r="R110" i="65"/>
  <c r="N110" i="65"/>
  <c r="L60" i="65"/>
  <c r="N68" i="65"/>
  <c r="R10" i="65"/>
  <c r="T180" i="65"/>
  <c r="U180" i="65" s="1" a="1"/>
  <c r="U180" i="65" s="1"/>
  <c r="W70" i="65"/>
  <c r="W77" i="65"/>
  <c r="W23" i="65"/>
  <c r="W49" i="65"/>
  <c r="W30" i="65"/>
  <c r="W48" i="65"/>
  <c r="W21" i="65"/>
  <c r="W52" i="65"/>
  <c r="W51" i="65"/>
  <c r="W20" i="65"/>
  <c r="W64" i="65"/>
  <c r="W69" i="65"/>
  <c r="W63" i="65"/>
  <c r="W18" i="65"/>
  <c r="W28" i="65"/>
  <c r="W58" i="65"/>
  <c r="W22" i="65"/>
  <c r="W27" i="65"/>
  <c r="W16" i="65"/>
  <c r="R171" i="65"/>
  <c r="P165" i="65"/>
  <c r="P186" i="65"/>
  <c r="P126" i="65"/>
  <c r="L117" i="65"/>
  <c r="R117" i="65"/>
  <c r="N76" i="65"/>
  <c r="L185" i="65"/>
  <c r="P185" i="65"/>
  <c r="P180" i="65"/>
  <c r="R152" i="65"/>
  <c r="L152" i="65"/>
  <c r="L61" i="65"/>
  <c r="L166" i="65"/>
  <c r="N183" i="65"/>
  <c r="P103" i="65"/>
  <c r="N103" i="65"/>
  <c r="R181" i="65"/>
  <c r="R163" i="65"/>
  <c r="L114" i="65"/>
  <c r="L139" i="65"/>
  <c r="R139" i="65"/>
  <c r="P133" i="65"/>
  <c r="N133" i="65"/>
  <c r="L97" i="65"/>
  <c r="P136" i="65"/>
  <c r="R98" i="65"/>
  <c r="N98" i="65"/>
  <c r="R167" i="65"/>
  <c r="L156" i="65"/>
  <c r="P44" i="65"/>
  <c r="P110" i="65"/>
  <c r="N60" i="65"/>
  <c r="R60" i="65"/>
  <c r="R175" i="65"/>
  <c r="L175" i="65"/>
  <c r="L68" i="65"/>
  <c r="R24" i="65"/>
  <c r="P24" i="65"/>
  <c r="N104" i="65"/>
  <c r="P104" i="65"/>
  <c r="W46" i="65"/>
  <c r="W74" i="65"/>
  <c r="N165" i="65"/>
  <c r="L186" i="65"/>
  <c r="R166" i="65"/>
  <c r="R183" i="65"/>
  <c r="L163" i="65"/>
  <c r="P114" i="65"/>
  <c r="R136" i="65"/>
  <c r="P156" i="65"/>
  <c r="L110" i="65"/>
  <c r="P60" i="65"/>
  <c r="W72" i="65"/>
  <c r="R165" i="65"/>
  <c r="N166" i="65"/>
  <c r="H15" i="4" l="1" a="1"/>
  <c r="H15" i="4" s="1"/>
  <c r="AF15" i="4" a="1"/>
  <c r="AF15" i="4" s="1"/>
  <c r="AA15" i="4" a="1"/>
  <c r="AA15" i="4" s="1"/>
  <c r="N10" i="65"/>
  <c r="AB16" i="4" a="1"/>
  <c r="AB16" i="4" s="1"/>
  <c r="AC16" i="4" a="1"/>
  <c r="AC16" i="4" s="1"/>
  <c r="AB15" i="4" a="1"/>
  <c r="AB15" i="4" s="1"/>
  <c r="AC15" i="4" a="1"/>
  <c r="AC15" i="4" s="1"/>
  <c r="V15" i="4" a="1"/>
  <c r="V15" i="4" s="1"/>
  <c r="W31" i="65"/>
  <c r="W19" i="65"/>
  <c r="W13" i="65"/>
  <c r="W11" i="65"/>
  <c r="P10" i="65"/>
  <c r="W45" i="65"/>
  <c r="W12" i="65"/>
  <c r="W14" i="65"/>
  <c r="W8" i="65"/>
  <c r="W9" i="65"/>
  <c r="W7" i="65"/>
  <c r="U18" i="4" a="1"/>
  <c r="U18" i="4" s="1"/>
  <c r="W15" i="65"/>
  <c r="G18" i="4" a="1"/>
  <c r="G18" i="4" s="1"/>
  <c r="J18" i="4" a="1"/>
  <c r="J18" i="4" s="1"/>
  <c r="O18" i="4" a="1"/>
  <c r="O18" i="4" s="1"/>
  <c r="H18" i="4" a="1"/>
  <c r="H18" i="4" s="1"/>
  <c r="T18" i="4" a="1"/>
  <c r="T18" i="4" s="1"/>
  <c r="R18" i="4" a="1"/>
  <c r="R18" i="4" s="1"/>
  <c r="V18" i="4" a="1"/>
  <c r="V18" i="4" s="1"/>
  <c r="Q18" i="4" a="1"/>
  <c r="Q18" i="4" s="1"/>
  <c r="AF18" i="4" a="1"/>
  <c r="AF18" i="4" s="1"/>
  <c r="AS18" i="4" a="1"/>
  <c r="AS18" i="4" s="1"/>
  <c r="AR18" i="4" a="1"/>
  <c r="AR18" i="4" s="1"/>
  <c r="W59" i="65"/>
  <c r="W17" i="65"/>
  <c r="W55" i="65"/>
  <c r="W56" i="65"/>
  <c r="AG18" i="4" a="1"/>
  <c r="AG18" i="4" s="1"/>
  <c r="AC18" i="4" a="1"/>
  <c r="AC18" i="4" s="1"/>
  <c r="AP18" i="4" a="1"/>
  <c r="AP18" i="4" s="1"/>
  <c r="AB18" i="4" a="1"/>
  <c r="AB18" i="4" s="1"/>
  <c r="AO18" i="4" a="1"/>
  <c r="AO18" i="4" s="1"/>
  <c r="S18" i="4" a="1"/>
  <c r="S18" i="4" s="1"/>
  <c r="F17" i="4" a="1"/>
  <c r="F17" i="4" s="1"/>
  <c r="X18" i="4" a="1"/>
  <c r="X18" i="4" s="1"/>
  <c r="P18" i="4" a="1"/>
  <c r="P18" i="4" s="1"/>
  <c r="L18" i="4" a="1"/>
  <c r="L18" i="4" s="1"/>
  <c r="AA18" i="4" a="1"/>
  <c r="AA18" i="4" s="1"/>
  <c r="AN18" i="4" a="1"/>
  <c r="AN18" i="4" s="1"/>
  <c r="M18" i="4" a="1"/>
  <c r="M18" i="4" s="1"/>
  <c r="Z18" i="4" a="1"/>
  <c r="Z18" i="4" s="1"/>
  <c r="AM18" i="4" a="1"/>
  <c r="AM18" i="4" s="1"/>
  <c r="AQ18" i="4" a="1"/>
  <c r="AQ18" i="4" s="1"/>
  <c r="F18" i="4" a="1"/>
  <c r="F18" i="4" s="1"/>
  <c r="W18" i="4" a="1"/>
  <c r="W18" i="4" s="1"/>
  <c r="Y18" i="4" a="1"/>
  <c r="Y18" i="4" s="1"/>
  <c r="AL18" i="4" a="1"/>
  <c r="AL18" i="4" s="1"/>
  <c r="W25" i="65"/>
  <c r="W47" i="65"/>
  <c r="N18" i="4" a="1"/>
  <c r="N18" i="4" s="1"/>
  <c r="AE18" i="4" a="1"/>
  <c r="AE18" i="4" s="1"/>
  <c r="I18" i="4" a="1"/>
  <c r="I18" i="4" s="1"/>
  <c r="K18" i="4" a="1"/>
  <c r="K18" i="4" s="1"/>
  <c r="AD18" i="4" a="1"/>
  <c r="AD18" i="4" s="1"/>
  <c r="AK18" i="4" a="1"/>
  <c r="AK18" i="4" s="1"/>
  <c r="AJ18" i="4" a="1"/>
  <c r="AJ18" i="4" s="1"/>
  <c r="AI18" i="4" a="1"/>
  <c r="AI18" i="4" s="1"/>
  <c r="A25" i="61"/>
  <c r="Y15" i="4" a="1"/>
  <c r="Y15" i="4" s="1"/>
  <c r="Z15" i="4" a="1"/>
  <c r="Z15" i="4" s="1"/>
  <c r="F15" i="4" a="1"/>
  <c r="F15" i="4" s="1"/>
  <c r="W32" i="65"/>
  <c r="W6" i="65"/>
  <c r="W43" i="65"/>
  <c r="K3" i="65"/>
  <c r="Q3" i="65"/>
  <c r="M3" i="65"/>
  <c r="W4" i="65"/>
  <c r="N17" i="4" a="1"/>
  <c r="N17" i="4" s="1"/>
  <c r="I3" i="65"/>
  <c r="T3" i="65" s="1"/>
  <c r="U3" i="65" s="1" a="1"/>
  <c r="U3" i="65" s="1"/>
  <c r="W73" i="65"/>
  <c r="O17" i="4" a="1"/>
  <c r="O17" i="4" s="1"/>
  <c r="L17" i="4" a="1"/>
  <c r="L17" i="4" s="1"/>
  <c r="I17" i="4" a="1"/>
  <c r="I17" i="4" s="1"/>
  <c r="X17" i="4" a="1"/>
  <c r="X17" i="4" s="1"/>
  <c r="P17" i="4" a="1"/>
  <c r="P17" i="4" s="1"/>
  <c r="W44" i="65"/>
  <c r="J17" i="4" a="1"/>
  <c r="J17" i="4" s="1"/>
  <c r="W17" i="4" a="1"/>
  <c r="W17" i="4" s="1"/>
  <c r="Q17" i="4" a="1"/>
  <c r="Q17" i="4" s="1"/>
  <c r="H17" i="4" a="1"/>
  <c r="H17" i="4" s="1"/>
  <c r="R17" i="4" a="1"/>
  <c r="R17" i="4" s="1"/>
  <c r="N15" i="4" a="1"/>
  <c r="N15" i="4" s="1"/>
  <c r="K15" i="4" a="1"/>
  <c r="K15" i="4" s="1"/>
  <c r="G15" i="4" a="1"/>
  <c r="G15" i="4" s="1"/>
  <c r="P15" i="4" a="1"/>
  <c r="P15" i="4" s="1"/>
  <c r="J15" i="4" a="1"/>
  <c r="J15" i="4" s="1"/>
  <c r="S15" i="4" a="1"/>
  <c r="S15" i="4" s="1"/>
  <c r="T15" i="4" a="1"/>
  <c r="T15" i="4" s="1"/>
  <c r="O15" i="4" a="1"/>
  <c r="O15" i="4" s="1"/>
  <c r="X15" i="4" a="1"/>
  <c r="X15" i="4" s="1"/>
  <c r="M15" i="4" a="1"/>
  <c r="M15" i="4" s="1"/>
  <c r="Q15" i="4" a="1"/>
  <c r="Q15" i="4" s="1"/>
  <c r="U15" i="4" a="1"/>
  <c r="U15" i="4" s="1"/>
  <c r="R15" i="4" a="1"/>
  <c r="R15" i="4" s="1"/>
  <c r="N5" i="65"/>
  <c r="T17" i="4" a="1"/>
  <c r="T17" i="4" s="1"/>
  <c r="U17" i="4" a="1"/>
  <c r="U17" i="4" s="1"/>
  <c r="M17" i="4" a="1"/>
  <c r="M17" i="4" s="1"/>
  <c r="S17" i="4" a="1"/>
  <c r="S17" i="4" s="1"/>
  <c r="K17" i="4" a="1"/>
  <c r="K17" i="4" s="1"/>
  <c r="W10" i="65"/>
  <c r="V17" i="4" a="1"/>
  <c r="V17" i="4" s="1"/>
  <c r="G17" i="4" a="1"/>
  <c r="G17" i="4" s="1"/>
  <c r="AH16" i="4" a="1"/>
  <c r="AH16" i="4" s="1"/>
  <c r="AI16" i="4" a="1"/>
  <c r="AI16" i="4" s="1"/>
  <c r="AJ16" i="4" a="1"/>
  <c r="AJ16" i="4" s="1"/>
  <c r="AK16" i="4" a="1"/>
  <c r="AK16" i="4" s="1"/>
  <c r="AL16" i="4" a="1"/>
  <c r="AL16" i="4" s="1"/>
  <c r="AM16" i="4" a="1"/>
  <c r="AM16" i="4" s="1"/>
  <c r="AN16" i="4" a="1"/>
  <c r="AN16" i="4" s="1"/>
  <c r="AO16" i="4" a="1"/>
  <c r="AO16" i="4" s="1"/>
  <c r="AP16" i="4" a="1"/>
  <c r="AP16" i="4" s="1"/>
  <c r="AQ16" i="4" a="1"/>
  <c r="AQ16" i="4" s="1"/>
  <c r="AR16" i="4" a="1"/>
  <c r="AR16" i="4" s="1"/>
  <c r="AS16" i="4" a="1"/>
  <c r="AS16" i="4" s="1"/>
  <c r="AD16" i="4" a="1"/>
  <c r="AD16" i="4" s="1"/>
  <c r="AF16" i="4" a="1"/>
  <c r="AF16" i="4" s="1"/>
  <c r="AG16" i="4" a="1"/>
  <c r="AG16" i="4" s="1"/>
  <c r="Y16" i="4" a="1"/>
  <c r="Y16" i="4" s="1"/>
  <c r="Z16" i="4" a="1"/>
  <c r="Z16" i="4" s="1"/>
  <c r="AA16" i="4" a="1"/>
  <c r="AA16" i="4" s="1"/>
  <c r="AH15" i="4" a="1"/>
  <c r="AH15" i="4" s="1"/>
  <c r="AI15" i="4" a="1"/>
  <c r="AI15" i="4" s="1"/>
  <c r="AJ15" i="4" a="1"/>
  <c r="AJ15" i="4" s="1"/>
  <c r="AK15" i="4" a="1"/>
  <c r="AK15" i="4" s="1"/>
  <c r="AL15" i="4" a="1"/>
  <c r="AL15" i="4" s="1"/>
  <c r="AM15" i="4" a="1"/>
  <c r="AM15" i="4" s="1"/>
  <c r="AN15" i="4" a="1"/>
  <c r="AN15" i="4" s="1"/>
  <c r="AO15" i="4" a="1"/>
  <c r="AO15" i="4" s="1"/>
  <c r="AP15" i="4" a="1"/>
  <c r="AP15" i="4" s="1"/>
  <c r="AQ15" i="4" a="1"/>
  <c r="AQ15" i="4" s="1"/>
  <c r="AR15" i="4" a="1"/>
  <c r="AR15" i="4" s="1"/>
  <c r="AS15" i="4" a="1"/>
  <c r="AS15" i="4" s="1"/>
  <c r="AD15" i="4" a="1"/>
  <c r="AD15" i="4" s="1"/>
  <c r="AE15" i="4" a="1"/>
  <c r="AE15" i="4" s="1"/>
  <c r="AG15" i="4" a="1"/>
  <c r="AG15" i="4" s="1"/>
  <c r="AH17" i="4" a="1"/>
  <c r="AH17" i="4" s="1"/>
  <c r="AI17" i="4" a="1"/>
  <c r="AI17" i="4" s="1"/>
  <c r="AJ17" i="4" a="1"/>
  <c r="AJ17" i="4" s="1"/>
  <c r="AK17" i="4" a="1"/>
  <c r="AK17" i="4" s="1"/>
  <c r="AL17" i="4" a="1"/>
  <c r="AL17" i="4" s="1"/>
  <c r="AM17" i="4" a="1"/>
  <c r="AM17" i="4" s="1"/>
  <c r="AN17" i="4" a="1"/>
  <c r="AN17" i="4" s="1"/>
  <c r="AO17" i="4" a="1"/>
  <c r="AO17" i="4" s="1"/>
  <c r="AP17" i="4" a="1"/>
  <c r="AP17" i="4" s="1"/>
  <c r="AQ17" i="4" a="1"/>
  <c r="AQ17" i="4" s="1"/>
  <c r="AR17" i="4" a="1"/>
  <c r="AR17" i="4" s="1"/>
  <c r="AS17" i="4" a="1"/>
  <c r="AS17" i="4" s="1"/>
  <c r="AD17" i="4" a="1"/>
  <c r="AD17" i="4" s="1"/>
  <c r="AE17" i="4" a="1"/>
  <c r="AE17" i="4" s="1"/>
  <c r="AF17" i="4" a="1"/>
  <c r="AF17" i="4" s="1"/>
  <c r="AG17" i="4" a="1"/>
  <c r="AG17" i="4" s="1"/>
  <c r="Y17" i="4" a="1"/>
  <c r="Y17" i="4" s="1"/>
  <c r="Z17" i="4" a="1"/>
  <c r="Z17" i="4" s="1"/>
  <c r="AA17" i="4" a="1"/>
  <c r="AA17" i="4" s="1"/>
  <c r="AB17" i="4" a="1"/>
  <c r="AB17" i="4" s="1"/>
  <c r="AC17" i="4" a="1"/>
  <c r="AC17" i="4" s="1"/>
  <c r="W68" i="65"/>
  <c r="I15" i="4" a="1"/>
  <c r="I15" i="4" s="1"/>
  <c r="W24" i="65"/>
  <c r="W76" i="65"/>
  <c r="L15" i="4" a="1"/>
  <c r="L15" i="4" s="1"/>
  <c r="K16" i="4" a="1"/>
  <c r="K16" i="4" s="1"/>
  <c r="O16" i="4" a="1"/>
  <c r="O16" i="4" s="1"/>
  <c r="S16" i="4" a="1"/>
  <c r="S16" i="4" s="1"/>
  <c r="H16" i="4" a="1"/>
  <c r="H16" i="4" s="1"/>
  <c r="L16" i="4" a="1"/>
  <c r="L16" i="4" s="1"/>
  <c r="N16" i="4" a="1"/>
  <c r="N16" i="4" s="1"/>
  <c r="P16" i="4" a="1"/>
  <c r="P16" i="4" s="1"/>
  <c r="R16" i="4" a="1"/>
  <c r="R16" i="4" s="1"/>
  <c r="G16" i="4" a="1"/>
  <c r="G16" i="4" s="1"/>
  <c r="U16" i="4" a="1"/>
  <c r="U16" i="4" s="1"/>
  <c r="Q16" i="4" a="1"/>
  <c r="Q16" i="4" s="1"/>
  <c r="I16" i="4" a="1"/>
  <c r="I16" i="4" s="1"/>
  <c r="V16" i="4" a="1"/>
  <c r="V16" i="4" s="1"/>
  <c r="F16" i="4" a="1"/>
  <c r="F16" i="4" s="1"/>
  <c r="T16" i="4" a="1"/>
  <c r="T16" i="4" s="1"/>
  <c r="X16" i="4" a="1"/>
  <c r="X16" i="4" s="1"/>
  <c r="M16" i="4" a="1"/>
  <c r="M16" i="4" s="1"/>
  <c r="W16" i="4" a="1"/>
  <c r="W16" i="4" s="1"/>
  <c r="J16" i="4" a="1"/>
  <c r="J16" i="4" s="1"/>
  <c r="L5" i="65"/>
  <c r="W61" i="65"/>
  <c r="R5" i="65"/>
  <c r="P5" i="65"/>
  <c r="W60" i="65"/>
  <c r="G9" i="4" l="1"/>
  <c r="D9" i="4"/>
  <c r="E9" i="4"/>
  <c r="F9" i="4"/>
  <c r="S19" i="4"/>
  <c r="W19" i="4"/>
  <c r="X19" i="4"/>
  <c r="R3" i="65"/>
  <c r="D18" i="4"/>
  <c r="O19" i="4"/>
  <c r="R19" i="4"/>
  <c r="U19" i="4"/>
  <c r="A26" i="61"/>
  <c r="N19" i="4"/>
  <c r="K19" i="4"/>
  <c r="T19" i="4"/>
  <c r="Q19" i="4"/>
  <c r="M19" i="4"/>
  <c r="G19" i="4"/>
  <c r="J19" i="4"/>
  <c r="D17" i="4"/>
  <c r="H19" i="4"/>
  <c r="L3" i="65"/>
  <c r="N3" i="65"/>
  <c r="P3" i="65"/>
  <c r="P19" i="4"/>
  <c r="V19" i="4"/>
  <c r="Z19" i="4"/>
  <c r="AE19" i="4"/>
  <c r="AQ19" i="4"/>
  <c r="AM19" i="4"/>
  <c r="AI19" i="4"/>
  <c r="AC19" i="4"/>
  <c r="Y19" i="4"/>
  <c r="AD19" i="4"/>
  <c r="AP19" i="4"/>
  <c r="AL19" i="4"/>
  <c r="AH19" i="4"/>
  <c r="AB19" i="4"/>
  <c r="AG19" i="4"/>
  <c r="AS19" i="4"/>
  <c r="AO19" i="4"/>
  <c r="AK19" i="4"/>
  <c r="AA19" i="4"/>
  <c r="AF19" i="4"/>
  <c r="AR19" i="4"/>
  <c r="AN19" i="4"/>
  <c r="AJ19" i="4"/>
  <c r="L19" i="4"/>
  <c r="D16" i="4"/>
  <c r="I19" i="4"/>
  <c r="D15" i="4"/>
  <c r="W5" i="65"/>
  <c r="F19" i="4"/>
  <c r="A27" i="61" l="1"/>
  <c r="A28" i="61"/>
  <c r="A29" i="61" s="1"/>
  <c r="A30" i="61" s="1"/>
  <c r="A31" i="61" s="1"/>
  <c r="A32" i="61" s="1"/>
  <c r="A33" i="61" s="1"/>
  <c r="W3" i="65"/>
  <c r="D19" i="4"/>
  <c r="A34" i="61" l="1"/>
  <c r="A35" i="61" s="1"/>
  <c r="A36" i="61" s="1"/>
  <c r="A37" i="61" s="1"/>
  <c r="A38" i="61" s="1"/>
  <c r="A39" i="61" s="1"/>
  <c r="A40" i="61" s="1"/>
  <c r="C9" i="4"/>
  <c r="A41" i="61" l="1"/>
  <c r="A42" i="61" s="1"/>
  <c r="A43" i="61" s="1"/>
  <c r="A44" i="61" s="1"/>
  <c r="A45" i="6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<sst xmlns="http://schemas.openxmlformats.org/spreadsheetml/2006/main" count="6347" uniqueCount="992">
  <si>
    <t>No.</t>
  </si>
  <si>
    <t>Task</t>
  </si>
  <si>
    <t>Sub task</t>
  </si>
  <si>
    <t>PIC</t>
  </si>
  <si>
    <t>Summary current status</t>
  </si>
  <si>
    <t>Note</t>
  </si>
  <si>
    <t>Link</t>
  </si>
  <si>
    <t>Budget &amp; ESP preparation</t>
  </si>
  <si>
    <t>SOR availability</t>
  </si>
  <si>
    <t>Tungnv14</t>
  </si>
  <si>
    <t>available</t>
  </si>
  <si>
    <t>Budegt availability</t>
  </si>
  <si>
    <t>PR availability</t>
  </si>
  <si>
    <t>On-progress</t>
  </si>
  <si>
    <t>Waiting for finalize the manpower option: in-house or ESP driver</t>
  </si>
  <si>
    <t>PO availability</t>
  </si>
  <si>
    <t xml:space="preserve">Documents </t>
  </si>
  <si>
    <t>Feature list</t>
  </si>
  <si>
    <t>DatBT18</t>
  </si>
  <si>
    <t>Focus points</t>
  </si>
  <si>
    <t>Test case</t>
  </si>
  <si>
    <t>Route</t>
  </si>
  <si>
    <t>Other Docs</t>
  </si>
  <si>
    <t>NA</t>
  </si>
  <si>
    <t>Vehicle status</t>
  </si>
  <si>
    <t>Vehicle readiness</t>
  </si>
  <si>
    <t>Hieunm33</t>
  </si>
  <si>
    <t>Vehicle flashing</t>
  </si>
  <si>
    <t>Vehicle issue &amp; Solution</t>
  </si>
  <si>
    <t>Risk assessment (if any)</t>
  </si>
  <si>
    <t>Test plan</t>
  </si>
  <si>
    <t>Software availability</t>
  </si>
  <si>
    <t>Start testing date</t>
  </si>
  <si>
    <t>End testing date</t>
  </si>
  <si>
    <t>KPI</t>
  </si>
  <si>
    <t>Test tracking</t>
  </si>
  <si>
    <t>Mileage accumulation</t>
  </si>
  <si>
    <t>Sheet 1</t>
  </si>
  <si>
    <t>ADAS issue list</t>
  </si>
  <si>
    <t>Sheet 2</t>
  </si>
  <si>
    <t>Trigger count &amp; Data status</t>
  </si>
  <si>
    <t>Sheet 2.3</t>
  </si>
  <si>
    <t>Data Analysis result</t>
  </si>
  <si>
    <t>PhongNT38</t>
  </si>
  <si>
    <t>1. Budget &amp; ESP preparation</t>
  </si>
  <si>
    <t>Summary</t>
  </si>
  <si>
    <t>2. Document</t>
  </si>
  <si>
    <t>RPA</t>
  </si>
  <si>
    <t>only RPA</t>
  </si>
  <si>
    <t>NĐ_NM</t>
  </si>
  <si>
    <t>3. Vehicle status</t>
  </si>
  <si>
    <t>Vehicle tracking_Required</t>
  </si>
  <si>
    <t>Phase</t>
  </si>
  <si>
    <t>Built FRS</t>
  </si>
  <si>
    <t>VIN</t>
  </si>
  <si>
    <t>Complete building date</t>
  </si>
  <si>
    <t>Required delivery date</t>
  </si>
  <si>
    <t>ETA</t>
  </si>
  <si>
    <t>ETD</t>
  </si>
  <si>
    <t>Start testing time</t>
  </si>
  <si>
    <t>Note/ Risk assessment</t>
  </si>
  <si>
    <t>LS</t>
  </si>
  <si>
    <t>SOP</t>
  </si>
  <si>
    <t>Vehicle tracking_Preparation</t>
  </si>
  <si>
    <t>Delivery date</t>
  </si>
  <si>
    <t>Vehicle critical issue_Preparation</t>
  </si>
  <si>
    <t>Date</t>
  </si>
  <si>
    <t>JIRA ticket (if any)</t>
  </si>
  <si>
    <t>Short description</t>
  </si>
  <si>
    <t>Solution</t>
  </si>
  <si>
    <t>FRS version</t>
  </si>
  <si>
    <t>DID checking</t>
  </si>
  <si>
    <t>DTC checking</t>
  </si>
  <si>
    <t>Coding checking</t>
  </si>
  <si>
    <t>Critical issue</t>
  </si>
  <si>
    <t>Vehicle critical issue (testing progress)</t>
  </si>
  <si>
    <t>4. Test plan</t>
  </si>
  <si>
    <t>FRS Eng. Release (target):</t>
  </si>
  <si>
    <t>FRS Prod. Release (target):</t>
  </si>
  <si>
    <t>Update date</t>
  </si>
  <si>
    <t>STC</t>
  </si>
  <si>
    <t>STD</t>
  </si>
  <si>
    <t>6. Vehicle after test</t>
  </si>
  <si>
    <t>Vehicle tracking</t>
  </si>
  <si>
    <t>Start building date</t>
  </si>
  <si>
    <t>The information in this sheet is automatically updated</t>
  </si>
  <si>
    <t xml:space="preserve">SW </t>
  </si>
  <si>
    <t>6A.1.13.2v3</t>
  </si>
  <si>
    <t>6A.1.14.0v1</t>
  </si>
  <si>
    <t>6A.1.14.0v2</t>
  </si>
  <si>
    <t>Model_Market</t>
  </si>
  <si>
    <t>VF6_LHD</t>
  </si>
  <si>
    <t>Fleet test</t>
  </si>
  <si>
    <t>Test location</t>
  </si>
  <si>
    <t>PHL</t>
  </si>
  <si>
    <t>VN</t>
  </si>
  <si>
    <t>Start date</t>
  </si>
  <si>
    <t>End date</t>
  </si>
  <si>
    <t>KPI kms</t>
  </si>
  <si>
    <t>Total KM</t>
  </si>
  <si>
    <t>KPI trigger</t>
  </si>
  <si>
    <t>Total trigger</t>
  </si>
  <si>
    <t>Status</t>
  </si>
  <si>
    <t xml:space="preserve">Done </t>
  </si>
  <si>
    <t>Vehicle</t>
  </si>
  <si>
    <t>LS8805</t>
  </si>
  <si>
    <t>Critical</t>
  </si>
  <si>
    <t>Non-Critical</t>
  </si>
  <si>
    <t>Total tag even</t>
  </si>
  <si>
    <t>TSR</t>
  </si>
  <si>
    <t>AHB</t>
  </si>
  <si>
    <t>ACC</t>
  </si>
  <si>
    <t>HWA(TJA,LCC)</t>
  </si>
  <si>
    <t>FCW</t>
  </si>
  <si>
    <t>AEB</t>
  </si>
  <si>
    <t>ISA</t>
  </si>
  <si>
    <t>ALCA</t>
  </si>
  <si>
    <t>BSD</t>
  </si>
  <si>
    <t>DOW</t>
  </si>
  <si>
    <t>RCTA</t>
  </si>
  <si>
    <t>DDAW</t>
  </si>
  <si>
    <t>IA (FCTA)</t>
  </si>
  <si>
    <t>LDW</t>
  </si>
  <si>
    <t>LKA</t>
  </si>
  <si>
    <t>ELK</t>
  </si>
  <si>
    <t>FPA</t>
  </si>
  <si>
    <t>SVM</t>
  </si>
  <si>
    <t>RVC</t>
  </si>
  <si>
    <t>FAPA</t>
  </si>
  <si>
    <t>RP</t>
  </si>
  <si>
    <t>RAEB</t>
  </si>
  <si>
    <t>(All)</t>
  </si>
  <si>
    <t>e</t>
  </si>
  <si>
    <t>FRS</t>
  </si>
  <si>
    <t>Values</t>
  </si>
  <si>
    <t>%</t>
  </si>
  <si>
    <t>Sum of City
(km)</t>
  </si>
  <si>
    <t>Sum of Highway
(kms)</t>
  </si>
  <si>
    <t>Sum of "Rural
(kms)"</t>
  </si>
  <si>
    <t>Sum of Mountain
(kms)</t>
  </si>
  <si>
    <t>Sum</t>
  </si>
  <si>
    <t>Current SW</t>
  </si>
  <si>
    <t xml:space="preserve">VIN ID </t>
  </si>
  <si>
    <t>Function tested</t>
  </si>
  <si>
    <t>Count of Function tested</t>
  </si>
  <si>
    <t>HWA</t>
  </si>
  <si>
    <t>(blank)</t>
  </si>
  <si>
    <t>Grand Total</t>
  </si>
  <si>
    <t>Trigger</t>
  </si>
  <si>
    <t>Tag event</t>
  </si>
  <si>
    <t>STT</t>
  </si>
  <si>
    <t>Shift</t>
  </si>
  <si>
    <t>Co-Driver</t>
  </si>
  <si>
    <t>Issue Severity</t>
  </si>
  <si>
    <t>Timestamp</t>
  </si>
  <si>
    <t>Issue Description</t>
  </si>
  <si>
    <t>Type Fail
FN/FP</t>
  </si>
  <si>
    <t>SSD</t>
  </si>
  <si>
    <t>Actual kms</t>
  </si>
  <si>
    <t>Actual Time</t>
  </si>
  <si>
    <t>Driver name</t>
  </si>
  <si>
    <t>issue quantity</t>
  </si>
  <si>
    <t>S2</t>
  </si>
  <si>
    <t>VF6_PHL</t>
  </si>
  <si>
    <t>Anhnd58</t>
  </si>
  <si>
    <t>No soud when change dynamic guideline SVM</t>
  </si>
  <si>
    <t>S1</t>
  </si>
  <si>
    <t>anhnd58</t>
  </si>
  <si>
    <t>No soud when change R,</t>
  </si>
  <si>
    <t>hocld2</t>
  </si>
  <si>
    <t>No soud when change gear D back to R</t>
  </si>
  <si>
    <t>Still warning in gear D,N</t>
  </si>
  <si>
    <t>Not sound alert in gear R</t>
  </si>
  <si>
    <t>no soud when change R</t>
  </si>
  <si>
    <t>Daitv4</t>
  </si>
  <si>
    <t>Gear N standstill, it still gives an audible warning</t>
  </si>
  <si>
    <t>Sound louder than specified</t>
  </si>
  <si>
    <t>Flicker warning</t>
  </si>
  <si>
    <t>TUTV15</t>
  </si>
  <si>
    <t>Flickering warning from level 2 to level 1 and then to level 2</t>
  </si>
  <si>
    <t>Tutv15</t>
  </si>
  <si>
    <t>No audible warning when the EV is stationary shifting R gear while level 2 warning is in progress</t>
  </si>
  <si>
    <t>No warning</t>
  </si>
  <si>
    <t>No sound warning</t>
  </si>
  <si>
    <t>Early warning break</t>
  </si>
  <si>
    <t>tutv15</t>
  </si>
  <si>
    <t>no sound when standing still and gear R when at level 2</t>
  </si>
  <si>
    <t>flickering warning when the TV is on right</t>
  </si>
  <si>
    <t>Fake alert when there is no TV on the left side in the area</t>
  </si>
  <si>
    <t>Warning Break with Container Truck</t>
  </si>
  <si>
    <t>Flickering Warning with Cargo Trailer</t>
  </si>
  <si>
    <t>Identify the TV slowly on the left, the TV passes halfway and then warns</t>
  </si>
  <si>
    <t xml:space="preserve">Issue </t>
  </si>
  <si>
    <t>interrupts the alert when the TV is still in the right zone</t>
  </si>
  <si>
    <t>CT_NĐ_03</t>
  </si>
  <si>
    <t>Hung DV</t>
  </si>
  <si>
    <t>Turn off alert when the TV is on right</t>
  </si>
  <si>
    <t>Turn off the alarm when the TV goes right and left ...</t>
  </si>
  <si>
    <t>Alarm Breaker with Truck</t>
  </si>
  <si>
    <t>Flickering alert with left serial TV</t>
  </si>
  <si>
    <t>Late warning break</t>
  </si>
  <si>
    <t>Unable to turn on LKA</t>
  </si>
  <si>
    <t>CT_HP_02</t>
  </si>
  <si>
    <t>Fake Alert with Right when no TV</t>
  </si>
  <si>
    <t>Delay warning with TV on the right</t>
  </si>
  <si>
    <t>Flickering warning when the TV is turned on right</t>
  </si>
  <si>
    <t>Alarm Breaker with container</t>
  </si>
  <si>
    <t>Virtual alert when the TV has passed to the left</t>
  </si>
  <si>
    <t>VF_MTT</t>
  </si>
  <si>
    <t>Flickering warning when driving on the left</t>
  </si>
  <si>
    <t>Interrupt the alert when the TV is still traveling in parallel</t>
  </si>
  <si>
    <t>Disconnect the alert with TV on the left</t>
  </si>
  <si>
    <t>hiển thị vạch xanh ben phai khi vận tốc dưới 20</t>
  </si>
  <si>
    <t>cảnh bao chap chon ben phai</t>
  </si>
  <si>
    <t>Fake warning when there are no objects or TVs in the area behind</t>
  </si>
  <si>
    <t>no audible alert when gear R</t>
  </si>
  <si>
    <t>Flickering warning on MHU</t>
  </si>
  <si>
    <t>dismiss warning when there is a serial TV left</t>
  </si>
  <si>
    <t>warning when the TV is flickering right</t>
  </si>
  <si>
    <t>intermittent alarm with left serial TV</t>
  </si>
  <si>
    <t>warning when the TV overtakes lchuchuws does not cut across the rear ...</t>
  </si>
  <si>
    <t>Anhnd57</t>
  </si>
  <si>
    <t>Intermittent in right</t>
  </si>
  <si>
    <t>HW_PHL_004</t>
  </si>
  <si>
    <t>CTF</t>
  </si>
  <si>
    <t>HWA many time tag speed then EV increase speed from 60-70km/h</t>
  </si>
  <si>
    <t>Display TV in left jumpping with car and truck</t>
  </si>
  <si>
    <t>Icon HWA change blue to gray</t>
  </si>
  <si>
    <t>V=52, warning is raised</t>
  </si>
  <si>
    <t>Popup the target lane not available when the target lane is met to change the lane</t>
  </si>
  <si>
    <t>FCW, AEB fault when in charging</t>
  </si>
  <si>
    <t>Full LA fault when in charging</t>
  </si>
  <si>
    <t>Can't change LKA LDW mode</t>
  </si>
  <si>
    <t>Can't not active HWA, ACC.
FULL Lane assist fault</t>
  </si>
  <si>
    <t>The warning cancel early in left</t>
  </si>
  <si>
    <t>3 time warning with one TV in right</t>
  </si>
  <si>
    <t>HieuNM33</t>
  </si>
  <si>
    <t>Still alert with TV still on</t>
  </si>
  <si>
    <t>HW_PHL_CTF</t>
  </si>
  <si>
    <t>HWA downgrade without reason</t>
  </si>
  <si>
    <t>no left solid line displayed on MHU</t>
  </si>
  <si>
    <t>warning red line in right side</t>
  </si>
  <si>
    <t>warning yellow line in right side</t>
  </si>
  <si>
    <t>TV is flashing on MHU</t>
  </si>
  <si>
    <t>ELK active with speed 52km/h with solid line</t>
  </si>
  <si>
    <t>Change to active suspend and cannot change to left lane</t>
  </si>
  <si>
    <t>Automatically downgrade to ACC</t>
  </si>
  <si>
    <t>Connot active ALCA. Auto in active suspend state</t>
  </si>
  <si>
    <t>Press button HWA in Steering wheel =&gt; Increase setspeed</t>
  </si>
  <si>
    <t>Cannot detect lane in the left side</t>
  </si>
  <si>
    <t>Cannot automatically change to the left lane</t>
  </si>
  <si>
    <t>Detecting motorbike as car on MHU</t>
  </si>
  <si>
    <t>No solid right line displayed on MHU</t>
  </si>
  <si>
    <t>Check warning in right side. warning with walker</t>
  </si>
  <si>
    <t>Warning in right side without reason</t>
  </si>
  <si>
    <t>Warning Lv2 in right side with TV is low speed</t>
  </si>
  <si>
    <t>warning when move in D gear on the road</t>
  </si>
  <si>
    <t>no downspeed when TV cut-in in the right side</t>
  </si>
  <si>
    <t>ALCA is active suspend when there is no TV behide</t>
  </si>
  <si>
    <t>Still active when driver press GAS pedal</t>
  </si>
  <si>
    <t>Warning in the left side with no reason</t>
  </si>
  <si>
    <t>When driver steer the wheel =&gt; HWA deactivate then activate again and then deactivate</t>
  </si>
  <si>
    <t>When driver strong steer the wheel. HWA is still activate</t>
  </si>
  <si>
    <t>Press Icon HWA =&gt; Setspeed up from 75 to 78</t>
  </si>
  <si>
    <t>The driver does not steer but LKA always has lane keeping steering + warning sound at the same time. This leads to a very noisy feature when used.</t>
  </si>
  <si>
    <t>Duplicate the line in the left lane on MHU</t>
  </si>
  <si>
    <t>There is no change to high beam</t>
  </si>
  <si>
    <t>AHB is not activate</t>
  </si>
  <si>
    <t>Lost vehicle in MHU</t>
  </si>
  <si>
    <t>AnhND57</t>
  </si>
  <si>
    <t>HWA into a curve road and not control EV in  the middle lane</t>
  </si>
  <si>
    <t>anhnd57</t>
  </si>
  <si>
    <t>HWA into a curb road. EV don't decel and out of lane</t>
  </si>
  <si>
    <t>Bùi Hùng CTF</t>
  </si>
  <si>
    <t>TV in front is being followed is flashing</t>
  </si>
  <si>
    <t>RPA shown the warning on the SVM but not shown in carbuddy</t>
  </si>
  <si>
    <t>HWA tend to close with TV in right lane when EV overtake TV. EV still keep EV in the middle of the lane but it make driver feel like dangrous</t>
  </si>
  <si>
    <t>HWA sudden deceleration when there's no TV in front</t>
  </si>
  <si>
    <t>Detected TV cut-in lane and decel but MHU show detected TV with flickering</t>
  </si>
  <si>
    <t>The two left lane markings are displayed very close to each other</t>
  </si>
  <si>
    <t>BSD intermittent in left</t>
  </si>
  <si>
    <t>TV in front cut out of lane and EV detect other TV, but EV decelerated even though the distance is far</t>
  </si>
  <si>
    <t>None, no tag</t>
  </si>
  <si>
    <t>The road without both lane marking but HWA shown both lane line is blue</t>
  </si>
  <si>
    <t>Jerk while follow TV in front</t>
  </si>
  <si>
    <t>Only on LDW, but LKA activate</t>
  </si>
  <si>
    <t>ELK activate but MHU don't show popup</t>
  </si>
  <si>
    <t>Light jerk in stop&amp;go</t>
  </si>
  <si>
    <t>Override</t>
  </si>
  <si>
    <t>Stop behind TV in front &lt;3s, but EV need to be RES/CAN to go</t>
  </si>
  <si>
    <t>Override to cancel HWA, and HWA is activated after that</t>
  </si>
  <si>
    <t>V=47, LDW warning</t>
  </si>
  <si>
    <t>Display two yellow lanes in right</t>
  </si>
  <si>
    <t>does not display the left line on the MHU</t>
  </si>
  <si>
    <t>There is a warning sound but no warning icon on the MHU</t>
  </si>
  <si>
    <t>No have Icon on HMI, only warning on the mirror when ACC is active</t>
  </si>
  <si>
    <t>Detect the vehicle in the next left lane and down speed</t>
  </si>
  <si>
    <t>Warning in left lane but right lane is yellow on MHU</t>
  </si>
  <si>
    <t>Press ACC button =&gt; increase speed</t>
  </si>
  <si>
    <t>Warning without reason</t>
  </si>
  <si>
    <t>not detecting the wall wall line on the MHU</t>
  </si>
  <si>
    <t>Warning yellow line in left side</t>
  </si>
  <si>
    <t>When the driver steers out of lane. MHU show popup "giám sát hành trình thích ứng hủy". But the ACC is still operating normally</t>
  </si>
  <si>
    <t>No downspeed when have TV cut-in</t>
  </si>
  <si>
    <t>Cannot active ACC in D gear</t>
  </si>
  <si>
    <t>Popup "Giám sát hành trinhd thích ứng đã hủy" on MHU</t>
  </si>
  <si>
    <t>Show popup" Hết thời gian chuyển làn" on MHU when change to right lane</t>
  </si>
  <si>
    <t>Line color is gray</t>
  </si>
  <si>
    <t>Connot use the feature</t>
  </si>
  <si>
    <t>Downspeed from 88 to 65 when driver press GAS pedal</t>
  </si>
  <si>
    <t>After change to ringt lane, driver continue turn left signal. ALCA active a moment ang then cancel</t>
  </si>
  <si>
    <t>BSD right intermittent</t>
  </si>
  <si>
    <t>HWA activated when there's only right lane line</t>
  </si>
  <si>
    <t>No issue</t>
  </si>
  <si>
    <t>No intervention left</t>
  </si>
  <si>
    <t>LKA no intervention right</t>
  </si>
  <si>
    <t>ACC popup error and ACC activated normaly</t>
  </si>
  <si>
    <t>Right warning when the road without right line</t>
  </si>
  <si>
    <t>Fake warning</t>
  </si>
  <si>
    <t>Reverse turn signal but EV not turn back the original lane</t>
  </si>
  <si>
    <t>ALCA not turn back the original lane</t>
  </si>
  <si>
    <t>ALCA change the lane completely with the dash line to solid line</t>
  </si>
  <si>
    <t>Turn left but ALCA not lane change with popup timeout change lane</t>
  </si>
  <si>
    <t>Turn right indicator but ALCA not to change lane and turn back original lane</t>
  </si>
  <si>
    <t>Can't trigger ALCA because ALCA show targetlane not unavailable</t>
  </si>
  <si>
    <t>2 sound time when press the brake pedal to cancel HWA</t>
  </si>
  <si>
    <t>3 sound time when press the brake pedal to cancel HWA</t>
  </si>
  <si>
    <t>RVC lag after reset MHU</t>
  </si>
  <si>
    <t>Connot active ACC in D gear</t>
  </si>
  <si>
    <t>No warning on MHU when ACC activated. Only warning in mirror in left side</t>
  </si>
  <si>
    <t>Pess ACC button 3 times to active when have vehicle in front</t>
  </si>
  <si>
    <t>Press ACC button 3 times to active ACC when have vehcile in front</t>
  </si>
  <si>
    <t>no follow speed when driver press many time to GAS pedal</t>
  </si>
  <si>
    <t>Line lane in MHU is gray. But still warning</t>
  </si>
  <si>
    <t>Speed ​​gradually decreases when the driver presses the ACC button continuously.</t>
  </si>
  <si>
    <t>ACC downspeed from 65 to 62</t>
  </si>
  <si>
    <t>The vehicle down speed when driver keep the GAS pedal</t>
  </si>
  <si>
    <t>Popup " Bạn đang mệt mỏi" apprear on MHU</t>
  </si>
  <si>
    <t>LKA no warning when drirver change to right lane</t>
  </si>
  <si>
    <t>sound warning is very noise</t>
  </si>
  <si>
    <t>Both lane is yellow color</t>
  </si>
  <si>
    <t>Not keep the lane in right side</t>
  </si>
  <si>
    <t>Popup" Kiểm soát hành trình thích ứng đã hủy" trên MHU. But ACC is still active</t>
  </si>
  <si>
    <t>Warning in right side no reason</t>
  </si>
  <si>
    <t>LKA is OFF on but still warning.</t>
  </si>
  <si>
    <t>No warning on HUD when TV overtaking on both side</t>
  </si>
  <si>
    <t>Strong steer the wheel when change to right lane</t>
  </si>
  <si>
    <t>Setspeed grown up when driver press ACC button many time</t>
  </si>
  <si>
    <t>Warning with TV so far</t>
  </si>
  <si>
    <t>Degrade to ACC without reason</t>
  </si>
  <si>
    <t>Downgrade to ACC</t>
  </si>
  <si>
    <t>Warning sound is very noise</t>
  </si>
  <si>
    <t>Do not keep in the middle of the lane when entering a curve</t>
  </si>
  <si>
    <t>Jerky deceleration when entering curves. Not smooth.</t>
  </si>
  <si>
    <t>Popup" Hệ thống giám sát buồn ngủ không hoạt động" without reason</t>
  </si>
  <si>
    <t>When going on the curve. Need to detect the curve earrlier and down speed. Rapid deceleration leads to unsafe driving</t>
  </si>
  <si>
    <t>Difficult to trigger HWA</t>
  </si>
  <si>
    <t>CT_PHL_001</t>
  </si>
  <si>
    <t>Delayed warning on the right side</t>
  </si>
  <si>
    <t>Motorcycle is detected as a car</t>
  </si>
  <si>
    <t>ACC jerk during Stop&amp;go</t>
  </si>
  <si>
    <t>ACC jerk</t>
  </si>
  <si>
    <t>The following TV is flickering.</t>
  </si>
  <si>
    <t>Tricycle detected as both motorbike and car</t>
  </si>
  <si>
    <t>ACC fails to detect tricycle; FCW don't a warning</t>
  </si>
  <si>
    <t>Tricycle detected as motorbike, car, and truck</t>
  </si>
  <si>
    <t>TV is being followed in front is flickering</t>
  </si>
  <si>
    <t>The activated sound is abnormally loud</t>
  </si>
  <si>
    <t>ALCA &lt;60km/h but Icon ALCA still blue</t>
  </si>
  <si>
    <t>HWA tends to drift toward the left lane while the EV is maintaining the center of the current lane. The lane width is slightly narrow</t>
  </si>
  <si>
    <t>Level 1 warning flickers when there are many vehicles entering the left</t>
  </si>
  <si>
    <t>No warning on the HMI when ACC is on</t>
  </si>
  <si>
    <t>Non-standard ACC trigger sound</t>
  </si>
  <si>
    <t>No warning when there is a car on the right</t>
  </si>
  <si>
    <t>Continuous alert with the right stationary TV</t>
  </si>
  <si>
    <t>3D view of SVM is flat</t>
  </si>
  <si>
    <t>No automatically close SVM after 10s</t>
  </si>
  <si>
    <t>No close SVM in gear P after 10s</t>
  </si>
  <si>
    <t>Loud warning sound</t>
  </si>
  <si>
    <t>Turn on the HWA follow TV and stand still in front, when driving the house brakes, the car still moves, causing danger</t>
  </si>
  <si>
    <t>After the level 2 handoff detection, HWA transferred to ACC</t>
  </si>
  <si>
    <t>ALCA does not change lanes to the right</t>
  </si>
  <si>
    <t>Sudden deceleration from 80 to 78 for no reason</t>
  </si>
  <si>
    <t>unable to activate LCC when entering the curve</t>
  </si>
  <si>
    <t>When entering a curve, there is a car on the left that tends to encroach on the lane but the car does not slow down or have a warning</t>
  </si>
  <si>
    <t>When entering the curve on the right, the car tends to deviate from the left lane and warn</t>
  </si>
  <si>
    <t>HWA reactivates late after turning off the turn signal</t>
  </si>
  <si>
    <t>HOD: after level 3 alert, HWA remains active</t>
  </si>
  <si>
    <t>HOD: The car still warns and downgrades when following 1 driver standing still in front</t>
  </si>
  <si>
    <t>HWA degrade to ACC</t>
  </si>
  <si>
    <t>No warning in right side with motobile</t>
  </si>
  <si>
    <t>HC</t>
  </si>
  <si>
    <t>TV cut in lane but EV not decel</t>
  </si>
  <si>
    <t>DDAW not warning when out of lane</t>
  </si>
  <si>
    <t>DDAW warning when just deviate 1 time</t>
  </si>
  <si>
    <t>The active sound is abnormal(too high)</t>
  </si>
  <si>
    <t>Miss icon HWA blue after press RES/CAN to move toward in case stop 3s-5m</t>
  </si>
  <si>
    <t>HWA stop&amp;go, no icon HWA</t>
  </si>
  <si>
    <t>HWA don’t show both lane on the MHU, but still keep icon HWA blue</t>
  </si>
  <si>
    <t>The road without both lane but icon HWA is blue in 1s after trigger</t>
  </si>
  <si>
    <t>TV in left cutin but HWA follow between TV in front and TV in left</t>
  </si>
  <si>
    <t>HWA jerk in stop&amp;go</t>
  </si>
  <si>
    <t>HWA strong jerk in stop&amp;go</t>
  </si>
  <si>
    <t>Detect between 2 TV in front, TV in front is flickering</t>
  </si>
  <si>
    <t>hiển thị vạch vàng khi lịch làn</t>
  </si>
  <si>
    <t>Can not active ALCA</t>
  </si>
  <si>
    <t>CT_NĐ_02</t>
  </si>
  <si>
    <t>Can not active LKA on MHU</t>
  </si>
  <si>
    <t>Follow TVs to the side land and slow down</t>
  </si>
  <si>
    <t>Unusual loud sound when activating HWA</t>
  </si>
  <si>
    <t>Left intermittent warning</t>
  </si>
  <si>
    <t>Show icon red on HUD and popup gray on MHU</t>
  </si>
  <si>
    <t>Warning is raised and keep too long time--&gt;Need to hard reset to off</t>
  </si>
  <si>
    <t>Decel after press button to trigger ACC</t>
  </si>
  <si>
    <t>The road without lane but HWA display a blue left lane</t>
  </si>
  <si>
    <t>HWA stop&lt;3s but need to press RES/CAN or press gas pedal to move toward</t>
  </si>
  <si>
    <t>HWA active again but not sound</t>
  </si>
  <si>
    <t>EV move to the road without no lane but HWA steering to right</t>
  </si>
  <si>
    <t>HWA The HWA sound when on/off HWA abnormal(a little delay)</t>
  </si>
  <si>
    <t>HWA Not detect TV in front</t>
  </si>
  <si>
    <t>HWA jerk</t>
  </si>
  <si>
    <t>ACC popup when TV cut in</t>
  </si>
  <si>
    <t>HWA Detected TV is flickering</t>
  </si>
  <si>
    <t>The road without lane line but HWA show blue line</t>
  </si>
  <si>
    <t>ACC not show a truck</t>
  </si>
  <si>
    <t>ACC decel when TV infront too far</t>
  </si>
  <si>
    <t>ACC follow TV but not display TV on the MHU</t>
  </si>
  <si>
    <t>ALCA icon blue-&gt;gray</t>
  </si>
  <si>
    <t>HWA No sound when off HWA by RES/CAN button</t>
  </si>
  <si>
    <t>ALCA cancel when turn right indicator</t>
  </si>
  <si>
    <t>Both lane are solid line, but ALCA trigger to change the right lane and cancel after 1s</t>
  </si>
  <si>
    <t>Identifying double lanes into 1 lane (1 lane for motorcycles, 1 lane for cars)</t>
  </si>
  <si>
    <t>Anh Tuấn(CTF)</t>
  </si>
  <si>
    <t>When switching to the right lane, do not slow down to follow the dangerous side lane</t>
  </si>
  <si>
    <t>Vehicles overtake on the left but warn on the right</t>
  </si>
  <si>
    <t>Do not automatically change lanes to the left</t>
  </si>
  <si>
    <t>Do not identify 2 sides of the road into lanes</t>
  </si>
  <si>
    <t>Shift to the left but there is no warning sound. Alerts on MHU only</t>
  </si>
  <si>
    <t>LCC does not operate at 36km/h</t>
  </si>
  <si>
    <t>Double sound when pedaling the brake cancels feature</t>
  </si>
  <si>
    <t>When the car in front stops, the car brakes jerking</t>
  </si>
  <si>
    <t>Downgrade to ACC when decelerating to a vehicle stopped in front</t>
  </si>
  <si>
    <t>Warning when vehicles go up on the left and pedestrians go up from the right</t>
  </si>
  <si>
    <t>BSD false warning on the left when the turn signal turns into the left lane</t>
  </si>
  <si>
    <t>LCC operates flickering, does not keep the car in the middle of the lane</t>
  </si>
  <si>
    <t>Do not slow down when there is a TV encroaching on the right lane, making it dangerous</t>
  </si>
  <si>
    <t>MHU show feature is not yet available. Will update later</t>
  </si>
  <si>
    <t>ALCA show popup "lane change time is up. The target lane is not available" when driving a turn signal to change lanes to the left</t>
  </si>
  <si>
    <t>LCC does not work after turning off the turn signal</t>
  </si>
  <si>
    <t>Right Virtual Alert</t>
  </si>
  <si>
    <t>Stop Progress while changing lanes to the right</t>
  </si>
  <si>
    <t>ACC jerk during Stop &amp; Go</t>
  </si>
  <si>
    <t>Many TV overtake continuously, intermittent DOW warning on the right</t>
  </si>
  <si>
    <t>Intermittent BSD warning</t>
  </si>
  <si>
    <t>TV in front not displayed while following</t>
  </si>
  <si>
    <t>HWA icon changed from blue to gray</t>
  </si>
  <si>
    <t>ALCA failed to change to right lane</t>
  </si>
  <si>
    <t>No blue lane lines displayed on MHU</t>
  </si>
  <si>
    <t>ALCA icon changed from blue to gray</t>
  </si>
  <si>
    <t>ALCA initiated lane change even though target lane conditions were not met</t>
  </si>
  <si>
    <t>ALCA cancelled during lane change to the right</t>
  </si>
  <si>
    <t>HWA detected TV in the left lane</t>
  </si>
  <si>
    <t>Difficult to trigger HWA, pressing HWA button only activates ACC first</t>
  </si>
  <si>
    <t>ALCA popup not shown when left indicator is turned on to cancel ALCA</t>
  </si>
  <si>
    <t>No HWA sound warning when EV departs from lane</t>
  </si>
  <si>
    <t>ACC displayed a motorcycle instead of a truck</t>
  </si>
  <si>
    <t>Unusually loud sound warning when EV departs from lane</t>
  </si>
  <si>
    <t>Can't change to right lane</t>
  </si>
  <si>
    <t>ALCA can't change to right lane</t>
  </si>
  <si>
    <t>Detect TV in right side</t>
  </si>
  <si>
    <t>False warning on the right</t>
  </si>
  <si>
    <t>Anh Tuấn CTF</t>
  </si>
  <si>
    <t>DOW does not warn level 2 when a motorcycle goes up from the right</t>
  </si>
  <si>
    <t>ACC S&amp;G brakes hard when stopping</t>
  </si>
  <si>
    <t>Warning when there is a parallel car from the left</t>
  </si>
  <si>
    <t>FCW audible warning but no popup on MHU</t>
  </si>
  <si>
    <t>After the eyes change to the left lane. LCC does not work again</t>
  </si>
  <si>
    <t>After the turn signal changes lanes to the right, the LCC does not work</t>
  </si>
  <si>
    <t>After turning off turn signal, the LCC does not work again</t>
  </si>
  <si>
    <t>After the turn signal changes to the left, the LCC does not work again</t>
  </si>
  <si>
    <t>DDAW now pops up warning when driving a lane change turn to the right. HWA Operation</t>
  </si>
  <si>
    <t>DDAW now warns when driving repeatedly pressing the accelerator</t>
  </si>
  <si>
    <t>ALCA cancel when changing lanes to the right</t>
  </si>
  <si>
    <t>The line is broken, the speed of the car is 64km/h but ALCA is in inactive mode</t>
  </si>
  <si>
    <t>Do not switch to the right lane when there is a TV outside the BSD area behind</t>
  </si>
  <si>
    <t>Strange popup show when driving a car to steer a corner</t>
  </si>
  <si>
    <t>Does not work when the turn signal is turned right</t>
  </si>
  <si>
    <t>Currently, the popup "Adaptive Journey Monitoring is canceled", but HWA is still operating normally</t>
  </si>
  <si>
    <t>Setspeed =80km/h. Sudden speed reduction to 77km/h when there is no TV in front</t>
  </si>
  <si>
    <t>Flickering LCC feature in lanes with many bright lights</t>
  </si>
  <si>
    <t>After switching to the right lane, the automatic lane change popup has been canceled</t>
  </si>
  <si>
    <t>Automatically downgrade to ACC 2 times in a row</t>
  </si>
  <si>
    <t>Currently, the "Adaptive Journey Monitoring" popup has been canceled, but ACC is still working normally</t>
  </si>
  <si>
    <t>Steering to the right is dangerous when going from a marked road to a section without a marking</t>
  </si>
  <si>
    <t>When driving a bicycle brakes, there are 2 times the sound cancels the feature</t>
  </si>
  <si>
    <t>HOD: after the level 3 warning, the HWA is still working normally.</t>
  </si>
  <si>
    <t>When the turn signal changes lanes to the left. MHU show popup "Lane change timeout-Target lane unavailable"</t>
  </si>
  <si>
    <t>Degrade to ACC</t>
  </si>
  <si>
    <t>Can't activate the feature while running on the highway with ACC</t>
  </si>
  <si>
    <t>hiện cảnh báo ảo trên MHU</t>
  </si>
  <si>
    <t>Red icon warning on HUD and gray icon on MHU</t>
  </si>
  <si>
    <t>Late warning right</t>
  </si>
  <si>
    <t>Right warning international</t>
  </si>
  <si>
    <t>Left Flicker Alert</t>
  </si>
  <si>
    <t>Right flicker</t>
  </si>
  <si>
    <t>Right Flicker Warning</t>
  </si>
  <si>
    <t>Virtual alert when the TV is overtaking from behind</t>
  </si>
  <si>
    <t>ACC show popup error many time</t>
  </si>
  <si>
    <t>HWA blue-&gt; gray, both lane clear</t>
  </si>
  <si>
    <t>Blue-&gt;gray-&gt;blue with sound</t>
  </si>
  <si>
    <t>Motorbike overtake but MHU show car first(9/10 rate)</t>
  </si>
  <si>
    <t>TV in right tend to cut-in, EV not detec, not decel</t>
  </si>
  <si>
    <t>ALCA cancel during in Initiating</t>
  </si>
  <si>
    <t>The target lane with one lane line, but icon ALCA gray-&gt;blue when there're TV overtake</t>
  </si>
  <si>
    <t>HWA sitll keep icon gray after on-&gt;off indicator, can't reactive HWA</t>
  </si>
  <si>
    <t>Road without lane but HWA still blue</t>
  </si>
  <si>
    <t>All TV in front flickering</t>
  </si>
  <si>
    <t>RCTA warning both side</t>
  </si>
  <si>
    <t>Not active again after override</t>
  </si>
  <si>
    <t>Not active again after on/off turn indicator</t>
  </si>
  <si>
    <t>AHB icon turns yellow on MHU</t>
  </si>
  <si>
    <t>The strange warning sound when driving does not affect anything</t>
  </si>
  <si>
    <t>Deactive on ACC always when turning on the turn signal for a long time</t>
  </si>
  <si>
    <t>19:59 or 20:59</t>
  </si>
  <si>
    <t>Sudden deceleration from 80 to 78</t>
  </si>
  <si>
    <t>Does not automatically switch to the right lane</t>
  </si>
  <si>
    <t>When driving with your hands off, there is a yellow icon on the HUD, a red MHU popup</t>
  </si>
  <si>
    <t>The icon turns yellow. it is spitting</t>
  </si>
  <si>
    <t>Unable to switch right 2 times in a row</t>
  </si>
  <si>
    <t>Abnormal warning sound</t>
  </si>
  <si>
    <t>Downgrade to ACC for a moment</t>
  </si>
  <si>
    <t>Still automaticcally change to right lane during the driver press GAS pedal</t>
  </si>
  <si>
    <t>After 38s warning HWA still works</t>
  </si>
  <si>
    <t>ALCA does not work when turning left</t>
  </si>
  <si>
    <t>Show fake TV on the left</t>
  </si>
  <si>
    <t>The TV is far ahead but slows down abruptly from 75 to 64</t>
  </si>
  <si>
    <t>HOD: after 38 seconds of warning. HWA is still active</t>
  </si>
  <si>
    <t>No front TV but reduced from 80 to 76</t>
  </si>
  <si>
    <t>Left turn signal of the popup show "Lane change time expired - Target lane is not available"</t>
  </si>
  <si>
    <t xml:space="preserve">Show warning flashing </t>
  </si>
  <si>
    <t>Early stop warning in the right</t>
  </si>
  <si>
    <t>left intermittent warning</t>
  </si>
  <si>
    <t>Right intermittent warning</t>
  </si>
  <si>
    <t>Slow down when TVs are far away</t>
  </si>
  <si>
    <t>Right late warning</t>
  </si>
  <si>
    <t>sai</t>
  </si>
  <si>
    <t>LKA not work</t>
  </si>
  <si>
    <t>Set gap lv4 but distance TVs about 20m</t>
  </si>
  <si>
    <t>Show popup gray on Mhu and icon red on Hud</t>
  </si>
  <si>
    <t>Follow TVs reverse</t>
  </si>
  <si>
    <t>Follow intermittent TVs in front</t>
  </si>
  <si>
    <t>Detect follow TV next land</t>
  </si>
  <si>
    <t>No intervention</t>
  </si>
  <si>
    <t>Popup ACC error</t>
  </si>
  <si>
    <t>LDW keep sound warning</t>
  </si>
  <si>
    <t>The warning sound abnormal</t>
  </si>
  <si>
    <t>Icon HWA change from blue-&gt;gray after turn indicator to trigger ALCA</t>
  </si>
  <si>
    <t>Detect TV in front and decel when TV is too far, after that EV accel</t>
  </si>
  <si>
    <t>HWA decel the speed when into a road dip</t>
  </si>
  <si>
    <t>ALCA cancel during change lane</t>
  </si>
  <si>
    <t>Display 2 TV in front but there're one TV</t>
  </si>
  <si>
    <t>ALCA auto cancel after turn left indicator, popup timeout</t>
  </si>
  <si>
    <t>ALCA auto cancel</t>
  </si>
  <si>
    <t>Still change to left lane when  speed reduce to 54kmh and handoff</t>
  </si>
  <si>
    <t>ALCA show wrong popup when driver lane change and driver hand-off</t>
  </si>
  <si>
    <t>The sound is very noisy when the BSD level 2 warning on the right side is triggered repeatedly as vehicles enter</t>
  </si>
  <si>
    <t>Brake jerks when following TV in front</t>
  </si>
  <si>
    <t>TV on MHU flickers. There is a tricycle cut in but not detected.</t>
  </si>
  <si>
    <t>Can't keep lane when cornering</t>
  </si>
  <si>
    <t>No warning sound when drifting to the right. Only red lane warning on MHU</t>
  </si>
  <si>
    <t>LCC does not work when entering curve</t>
  </si>
  <si>
    <t>sound cancel feature broken</t>
  </si>
  <si>
    <t>Low speed pedestrians from the left still have warning</t>
  </si>
  <si>
    <t>Right Late Shutdown Warning</t>
  </si>
  <si>
    <t>FCW no warning</t>
  </si>
  <si>
    <t>xe vào bên trái nhưng cảnh báo bên phải</t>
  </si>
  <si>
    <t>xe tăng tốc khi chuyển làn vào phía sau TV</t>
  </si>
  <si>
    <t>âm thanh cảnh báo quá to</t>
  </si>
  <si>
    <t>cảnh báo chập chờn bên trái</t>
  </si>
  <si>
    <t>lka không hoạt động</t>
  </si>
  <si>
    <t>đánh lái 2 lần khi đã chuyển làn</t>
  </si>
  <si>
    <t>không đưa ra Cảnh báo khi lệch làn</t>
  </si>
  <si>
    <t>TV in front is flickering</t>
  </si>
  <si>
    <t>Not decel with 2 motorbike in front</t>
  </si>
  <si>
    <t>Difficult press RES/CAN to active ACC</t>
  </si>
  <si>
    <t>ACC slow reaction when in stop&amp;go + popup ACC error</t>
  </si>
  <si>
    <t>Stop&amp;go &lt;3s, ACC show need to press RES/CAN to go</t>
  </si>
  <si>
    <t>Don't show popup "Press RES/CAN or gas to go"</t>
  </si>
  <si>
    <t>ALCA not standly when v&gt;60km/h</t>
  </si>
  <si>
    <t>ALCA start innitiating change lane then cancel after turn indicator
Icon ALCA still gray when v&gt;60</t>
  </si>
  <si>
    <t>ACC strong jerk</t>
  </si>
  <si>
    <t>Popup ACC error when Stop&amp;go</t>
  </si>
  <si>
    <t>Stop when TV in front is moving</t>
  </si>
  <si>
    <t>Not detect a car when a motorbike cut out</t>
  </si>
  <si>
    <t>intermittent in right with continueoustly TV</t>
  </si>
  <si>
    <t>Detect xe 3 bánh thành xe đạp</t>
  </si>
  <si>
    <t>Jerk when perdestrian cross in front</t>
  </si>
  <si>
    <t>ACC S&amp;G, decel delay lead to driver press the brake pedal</t>
  </si>
  <si>
    <t>The system incorrectly classifies motorcycles as cars and bicycles.</t>
  </si>
  <si>
    <t>The MHU does not display the right lane marking of the adjacent lane.</t>
  </si>
  <si>
    <t>Lane keeping assist is not supported</t>
  </si>
  <si>
    <t>When the driver presses CAN/RES multiple times, HWA degrades to ACC.</t>
  </si>
  <si>
    <t>LCC does not activate when pressing CAN/RES.</t>
  </si>
  <si>
    <t>ACC Stop &amp; Go brakes harshly</t>
  </si>
  <si>
    <t>Both lane markings turn yellow.</t>
  </si>
  <si>
    <t>Warning lane markings are shown in yellow.</t>
  </si>
  <si>
    <t>Vehicle decelerates abruptly when following a vehicle that slows down quickly – creates a jerky feeling.</t>
  </si>
  <si>
    <t>After steering to the left and returning to the lane, HWA does not reactivate.</t>
  </si>
  <si>
    <t>Warning appears only on the MHU, no audible alert is provided.</t>
  </si>
  <si>
    <t>When drifting left close to a wall, there is no steering intervention.</t>
  </si>
  <si>
    <t>Despite continuous lane departure, DDAW does not issue a warning.</t>
  </si>
  <si>
    <t>Audible warning and yellow right-lane indication on MHU triggered, although only ELK is enabled, no vehicle is approaching from behind, and it’s not the road edge.</t>
  </si>
  <si>
    <t>No collision warning when a vehicle suddenly cuts in from the right.</t>
  </si>
  <si>
    <t>ELK activates continuously even when there is no emergency.</t>
  </si>
  <si>
    <t>After lane change is completed, LCC does not reactivate.</t>
  </si>
  <si>
    <t>Warning still appears on the right side even when the turn signal is on.</t>
  </si>
  <si>
    <t>While driving at 36 km/h in the city, the driver drifts left; HWA switches to ACC S&amp;G and follows a stationary target vehicle on the left roadside, braking to a stop in the middle of the road.</t>
  </si>
  <si>
    <t>cảnh báo không liên tiếp khi có 2 TV</t>
  </si>
  <si>
    <t>cảnh báo chập chờn bên phải</t>
  </si>
  <si>
    <t>ngắt cảnh báo muộn bên phải</t>
  </si>
  <si>
    <t>Warning when have not TV</t>
  </si>
  <si>
    <t>No warning when have TV warning zone</t>
  </si>
  <si>
    <t>Intermittent warning</t>
  </si>
  <si>
    <t>No warning in the left side</t>
  </si>
  <si>
    <t>Follow TV next land</t>
  </si>
  <si>
    <t>Simulates TV as a motorbike into a car</t>
  </si>
  <si>
    <t>Show icon red on HUD and gray on  MHU</t>
  </si>
  <si>
    <t>Follow TV next land when auto change land.</t>
  </si>
  <si>
    <t>ACC jerk in S&amp;G</t>
  </si>
  <si>
    <t>Always detects many motorbikes but displays them as a car for the first 1 second</t>
  </si>
  <si>
    <t>No intervention in right</t>
  </si>
  <si>
    <t>ACC auto decel when TV in front too far</t>
  </si>
  <si>
    <t>Target lane without right lane, ACLA change to lane completly</t>
  </si>
  <si>
    <t>No sound warning lv2 in right</t>
  </si>
  <si>
    <t>ALCA icon remains blue when EV speed is 50 km/h</t>
  </si>
  <si>
    <t>ALCA auto cancel after change to lane with TV in front</t>
  </si>
  <si>
    <t>Jerk ACC in S&amp;G</t>
  </si>
  <si>
    <t>Detect a motorbike as a truck, not decel</t>
  </si>
  <si>
    <t>Fails to detect the motorbike cutting in</t>
  </si>
  <si>
    <t>ACC S&amp;G not decel when TV in front stop, driver press the brake pedal</t>
  </si>
  <si>
    <t>Only audio warning is triggered, no popup on MHU.</t>
  </si>
  <si>
    <t>Cancel feature sound plays twice when the driver releases the brake pedal.</t>
  </si>
  <si>
    <t>Motorcycle is incorrectly recognized as a car.</t>
  </si>
  <si>
    <t>Warning is triggered even when no target vehicle is present behind.</t>
  </si>
  <si>
    <t>No cancel sound when ACC is deactivated.</t>
  </si>
  <si>
    <t>ON/OFF sound does not match the new UI/UX guidelines.</t>
  </si>
  <si>
    <t>No audio warning is played.</t>
  </si>
  <si>
    <t>Continuous beeping while the vehicle is drifting out of the lane.</t>
  </si>
  <si>
    <t>Gap setting is at level 3, but following distance is still too close when decelerating behind a vehicle, causing unsafe feeling.</t>
  </si>
  <si>
    <t>No warning is issued when drifting into the right lane.</t>
  </si>
  <si>
    <t>No lane departure warning sound at 50 km/h.</t>
  </si>
  <si>
    <t>When passing over road markings with text (e.g., lane with letters), HWA degrades to ACC.</t>
  </si>
  <si>
    <t>No obstacle warning is displayed when approaching closely.</t>
  </si>
  <si>
    <t>Warning sound does not comply with new UI/UX requirements.</t>
  </si>
  <si>
    <t>Only audio warning is provided.</t>
  </si>
  <si>
    <t>No right-side lane departure warning sound.</t>
  </si>
  <si>
    <t>Motorcycle is misclassified as a bicycle.</t>
  </si>
  <si>
    <t>System degrades to ACC unexpectedly.</t>
  </si>
  <si>
    <t>Jerky deceleration when following a motorcycle as target vehicle.</t>
  </si>
  <si>
    <t>Right lane marking is not detected.</t>
  </si>
  <si>
    <t>After the target vehicle cuts out, LCC fails to reactivate.</t>
  </si>
  <si>
    <t>No lane departure warning when drifting over solid left lane marking, even when green lane lights are on.</t>
  </si>
  <si>
    <t>Switching to low beam is slightly delayed.</t>
  </si>
  <si>
    <t>No warning when drifting into the left lane with active green lane light.</t>
  </si>
  <si>
    <t>Warning is issued when crossing a dashed lane marking.</t>
  </si>
  <si>
    <t>Warning sound and popup are triggered when drifting across a solid left lane marking, even though no vehicle is in the adjacent lane.</t>
  </si>
  <si>
    <t>TV in front is flashing in S&amp;G</t>
  </si>
  <si>
    <t>ACC strong jerk in S&amp;G</t>
  </si>
  <si>
    <t>Strong jerk + popup ACC error</t>
  </si>
  <si>
    <t>ACC stop when TV in front is far. Stop&lt;3s but the popup still shows "Press RES/CAN to go.."</t>
  </si>
  <si>
    <t>Fails to detect the TV in front</t>
  </si>
  <si>
    <t>In S&amp;G, the EV roll back</t>
  </si>
  <si>
    <t>Fails to detect the standstill TV in front to decel</t>
  </si>
  <si>
    <t>Auto cancel when there's TV infront</t>
  </si>
  <si>
    <t>Can't active HWA by pressing button</t>
  </si>
  <si>
    <t>HWA decel when the TV is too far, detects a car as a motorbike on the highway</t>
  </si>
  <si>
    <t>ACC does not decel with the TV in front</t>
  </si>
  <si>
    <t>No audio warning when drifting into the right lane.</t>
  </si>
  <si>
    <t>MT_PHL_002</t>
  </si>
  <si>
    <t>High beam activates despite an oncoming motorcycle in front.</t>
  </si>
  <si>
    <t>High beam activates slowly after oncoming vehicle passes.</t>
  </si>
  <si>
    <t>Driver drowsiness monitoring system does not work.</t>
  </si>
  <si>
    <t>ELK does not provide warning on solid lane markings.</t>
  </si>
  <si>
    <t>No lane departure warning on left-side curve.</t>
  </si>
  <si>
    <t>False warning triggered when no vehicle is present on the left.</t>
  </si>
  <si>
    <t>không đánh lái khi lệch làn</t>
  </si>
  <si>
    <t>Right lane marking is not displayed.</t>
  </si>
  <si>
    <t>When activating HWA for the first time with a vehicle ahead, unusual sound occurs on MHU and HWA cannot be activated, although the HUD shows a blinking green/white HWA icon.</t>
  </si>
  <si>
    <t>ACC S&amp;G behaves jerky.</t>
  </si>
  <si>
    <t>No warning when drifting over the solid left lane marking.</t>
  </si>
  <si>
    <t>While following a vehicle on a slight curve, vehicle stays in lane but deviates too far to the right.</t>
  </si>
  <si>
    <t>System does not decelerate early enough when a vehicle cuts in, causing unsafe situation.</t>
  </si>
  <si>
    <t>Warning sound is too noisy and no popup is displayed on MHU.</t>
  </si>
  <si>
    <t>LCC does not activate even when HWA is enabled.</t>
  </si>
  <si>
    <t>Warning sound is noisy.</t>
  </si>
  <si>
    <t>Fails to maintain lane when cornering.</t>
  </si>
  <si>
    <t>Audio warning is delayed.</t>
  </si>
  <si>
    <t>Popup 'Adaptive Cruise Control Canceled' appears even after ELK is already turned off.</t>
  </si>
  <si>
    <t>Popup 'Driver Drowsiness Monitoring System Not Working' is displayed.</t>
  </si>
  <si>
    <t>Vehicle decelerates too late when approaching detected vehicle, causing danger.</t>
  </si>
  <si>
    <t>On downhill road, ACC set speed is 28km/h but actual speed reaches 32km/h.</t>
  </si>
  <si>
    <t>Fails to maintain lane.</t>
  </si>
  <si>
    <t>No sound when canceling the feature.</t>
  </si>
  <si>
    <t>LCC does not operate.</t>
  </si>
  <si>
    <t>Off warning in left side soon</t>
  </si>
  <si>
    <t>Lưu  Thành Chương</t>
  </si>
  <si>
    <t>Turn off warning late in right side</t>
  </si>
  <si>
    <t>Show popup ACC cancelled</t>
  </si>
  <si>
    <t>Show fake TV on lane EV on MHU</t>
  </si>
  <si>
    <t>Not folow TV changing to lane EV</t>
  </si>
  <si>
    <t>Follow fake TV</t>
  </si>
  <si>
    <t>LKA trigger and show popup yellow on MHU although feature off</t>
  </si>
  <si>
    <t>Intermitten warning in left side</t>
  </si>
  <si>
    <t>Show popup Acc cancelled</t>
  </si>
  <si>
    <t>Show popup LKA trigger when right deviative and turn right signal</t>
  </si>
  <si>
    <t>BSD intermittent in right</t>
  </si>
  <si>
    <t>RCTA no sound warning</t>
  </si>
  <si>
    <t>ELK intervention with solid line</t>
  </si>
  <si>
    <t>Decel without TV in front</t>
  </si>
  <si>
    <t>ACC popup error</t>
  </si>
  <si>
    <t>ELK intervention but don't show popup</t>
  </si>
  <si>
    <t>Decel when TV cutout</t>
  </si>
  <si>
    <t>ACC detected TV in front but still accel then decel</t>
  </si>
  <si>
    <t>Intermittent DOW in left when open the right door</t>
  </si>
  <si>
    <t>Followed TV in front is flickering</t>
  </si>
  <si>
    <t>ACC auto decel</t>
  </si>
  <si>
    <t>ALCA don't show popup when initiating change lane</t>
  </si>
  <si>
    <t>Change to right lane not success</t>
  </si>
  <si>
    <t>ALCA cancel after turn right indicator</t>
  </si>
  <si>
    <t>Icon ELK  intervention</t>
  </si>
  <si>
    <t>Warring Lv2 without TV behind</t>
  </si>
  <si>
    <t>There is no follow TV infront when EV cut-in the right lane</t>
  </si>
  <si>
    <t>ACC automatically deactivate. Have many ADAS issue apprear on MDU</t>
  </si>
  <si>
    <t>ACC S&amp;G is jerk</t>
  </si>
  <si>
    <t>There is no down speed when have TV cut in from right side</t>
  </si>
  <si>
    <t>Jerk without reason. Need to check</t>
  </si>
  <si>
    <t>No down speed when have TV standstill in front</t>
  </si>
  <si>
    <t>Dont have sound warning when departs to left lane</t>
  </si>
  <si>
    <t>There is no sound warning when departs to right lane</t>
  </si>
  <si>
    <t>No reactive after departs the lane on the curve</t>
  </si>
  <si>
    <t>There is no warning when departs to yellow solid line</t>
  </si>
  <si>
    <t>Not show the lane in HMI</t>
  </si>
  <si>
    <t>Waning in right side with TV so far in the behind</t>
  </si>
  <si>
    <t>Still have warning with dashed line</t>
  </si>
  <si>
    <t>Still have warning with dashed line in right side</t>
  </si>
  <si>
    <t>Detect motor as car on HMI</t>
  </si>
  <si>
    <t>Popup " Drowsiness Monitoring inoperative" on MDU</t>
  </si>
  <si>
    <t>False warning</t>
  </si>
  <si>
    <t>Identify 3-wheeled vehicle as truck</t>
  </si>
  <si>
    <t>cannot switch to the right lane</t>
  </si>
  <si>
    <t>cannot turn right without a TV</t>
  </si>
  <si>
    <t>do not display pop-up when turning on the blinkers with a solid line</t>
  </si>
  <si>
    <t>The vehicle still successfully changes lanes when the driver steps on the gas.</t>
  </si>
  <si>
    <t>HWA is downgraded when ALCA successfully changes lanes.</t>
  </si>
  <si>
    <t>Follow the car next to you.</t>
  </si>
  <si>
    <t>lost ALCA icon</t>
  </si>
  <si>
    <t>HWA downgraded when turning.</t>
  </si>
  <si>
    <t>cancel ALCA when changing to the left lane without a TV</t>
  </si>
  <si>
    <t>follow flickering when the TV is changing lanes</t>
  </si>
  <si>
    <t>Follow TV on the side</t>
  </si>
  <si>
    <t>HW_VĐ_01</t>
  </si>
  <si>
    <t>Follow TV next lane</t>
  </si>
  <si>
    <t>Follow TV next lane when in to the curve</t>
  </si>
  <si>
    <t>Follow the motorcycle but still accelerate to level 4.</t>
  </si>
  <si>
    <t>No follow TV is motorbike in EV lane</t>
  </si>
  <si>
    <t>Flick follow TV</t>
  </si>
  <si>
    <t>Flick icon ALCA</t>
  </si>
  <si>
    <t>Sound warning  abnormal</t>
  </si>
  <si>
    <t>HWA can not reactive when turn off signal</t>
  </si>
  <si>
    <t>Show icon ACC red in HUD</t>
  </si>
  <si>
    <t>kết thúc quá trình chuyển làn không đi vào giữa làm</t>
  </si>
  <si>
    <t>tự hủy khi đang chuyển làn</t>
  </si>
  <si>
    <t>trong lúc chuyển làn xe có tăng tốc nhẹ vượt quá setspeed</t>
  </si>
  <si>
    <t>trong lúc chuyển làng xe tự tăng tốc nhẹ vượt quá setspeed</t>
  </si>
  <si>
    <t>vẫn hiển thị vạch vàng khi chuyển làn có xi nhan</t>
  </si>
  <si>
    <t>LKA not working on the right</t>
  </si>
  <si>
    <t>Canh bao nhap nhay ben phai</t>
  </si>
  <si>
    <t>DOW canh bao khong lien tiep khi nhieu TV vao ben phai</t>
  </si>
  <si>
    <t>HWA icon changes from blue to gray while the driver handoff for 3 seconds</t>
  </si>
  <si>
    <t>Stop &amp; Go but tends to stop even when the TV in front is moving, there is a delay in following the TV</t>
  </si>
  <si>
    <t>ACC makes a strong stop in the middle of the lane</t>
  </si>
  <si>
    <t>ACC jerks in Stop &amp; Go, delayed response when needing to move while the TV in front moves</t>
  </si>
  <si>
    <t>ACC follows the TV in front with a dangerously close gap</t>
  </si>
  <si>
    <t>ACC does not detect the TV in front</t>
  </si>
  <si>
    <t>Intermittent BSD in right</t>
  </si>
  <si>
    <t>ACC detects and decelerates with the TV in front too far or oncoming TV</t>
  </si>
  <si>
    <t>ACC detects a bus as a motorbike</t>
  </si>
  <si>
    <t>ACC Stop &amp; Go with a long gap with the TV in front</t>
  </si>
  <si>
    <t>ACC detect TV and decelerates with an FCW warning</t>
  </si>
  <si>
    <t>ACC detects the TV but maintains a dangerous distance</t>
  </si>
  <si>
    <t>Wrong TV display</t>
  </si>
  <si>
    <t>HW_VĐ_02</t>
  </si>
  <si>
    <t>daitv4</t>
  </si>
  <si>
    <t>Follow Tv is a motorbike but still speeds up</t>
  </si>
  <si>
    <t>ELK still works when at 50km/h</t>
  </si>
  <si>
    <t>Jerk when front TV stops</t>
  </si>
  <si>
    <t>HWA icon missing when in mode stop and go.</t>
  </si>
  <si>
    <t>Can not auto change lane when have not TV</t>
  </si>
  <si>
    <t>Still auto change lane when have to TV front</t>
  </si>
  <si>
    <t>Sound cancel HWA abnormal</t>
  </si>
  <si>
    <t>LKA not working right</t>
  </si>
  <si>
    <t>HW_SSD_01</t>
  </si>
  <si>
    <t>TV hasn't completely changed lanes but the ACC has already disengaged.</t>
  </si>
  <si>
    <t>accelerate when not fully change to the lane</t>
  </si>
  <si>
    <t>LKA not working left</t>
  </si>
  <si>
    <t>ALCA not working</t>
  </si>
  <si>
    <t>feature auto cancle but do not turn off the indicator</t>
  </si>
  <si>
    <t>AHB turn on slow, intermittent</t>
  </si>
  <si>
    <t>AHB working when have TV</t>
  </si>
  <si>
    <t>don't keep in the lane when completed change lane</t>
  </si>
  <si>
    <t>Icon AEB off</t>
  </si>
  <si>
    <t>Intervention when without a right line</t>
  </si>
  <si>
    <t>Fake warning when there're no OBJ behind</t>
  </si>
  <si>
    <t>Detected TV is flickering, flashing</t>
  </si>
  <si>
    <t>ACC jerk when following</t>
  </si>
  <si>
    <t>Not detect a truck in front but detect a motorbike</t>
  </si>
  <si>
    <t>ACC not detect TV in standstill</t>
  </si>
  <si>
    <t>ACC decel without TV infront</t>
  </si>
  <si>
    <t>LDW raised sound abnormal(too big)</t>
  </si>
  <si>
    <t>The right yellow line is jumping</t>
  </si>
  <si>
    <t>HWA no sound when driver handsoff &gt;15s, only 1 bip sound</t>
  </si>
  <si>
    <t>Icon HWA blue-&gt;gray</t>
  </si>
  <si>
    <t>ALCA change to gray after turn right indicator</t>
  </si>
  <si>
    <t>ALCA cancel because the speed  &lt;60km/h but MHU show the target lane not available</t>
  </si>
  <si>
    <t>HWA detect TV in the right adjacent lane and decel the speed when EV cut out</t>
  </si>
  <si>
    <t>ACC fault, ELK fault with popup+sound within 3s, ACC cancel after that</t>
  </si>
  <si>
    <t>LDW sound warning abnormal(too big)</t>
  </si>
  <si>
    <t>No icon yellow while LKA intervention</t>
  </si>
  <si>
    <t>Icon ALCA gray when the left lane is met condition with both lane line</t>
  </si>
  <si>
    <t>Icon AEB off, FCW+AEB not available</t>
  </si>
  <si>
    <t>Can't active HWA, LA system not working</t>
  </si>
  <si>
    <t>Right side flicker warning</t>
  </si>
  <si>
    <t>TV is the motorbike in front still accelerating</t>
  </si>
  <si>
    <t>Error 1 series of features</t>
  </si>
  <si>
    <t>The sound of the feature canceling is unusually loud.</t>
  </si>
  <si>
    <t>No audio warning when departing right lane</t>
  </si>
  <si>
    <t>Left side flicker warning</t>
  </si>
  <si>
    <t>Roads without lines can still activate the feature</t>
  </si>
  <si>
    <t>Virtual warning</t>
  </si>
  <si>
    <t>Selvan - Anhnd58 (17h)</t>
  </si>
  <si>
    <t>While changing lane TV show in different lane for some time</t>
  </si>
  <si>
    <t>Paveen</t>
  </si>
  <si>
    <t>Unintended deceleration</t>
  </si>
  <si>
    <t>DDAW warning popup observed</t>
  </si>
  <si>
    <t>Chime noise high when ACC cancel and resume</t>
  </si>
  <si>
    <t>LKA not steering wheel ( drive confirm ) right</t>
  </si>
  <si>
    <t>Display "ACC fault" on MHU</t>
  </si>
  <si>
    <t>Unintended deceleration when no TV</t>
  </si>
  <si>
    <t>LKA working with dashed line ( LKA off )</t>
  </si>
  <si>
    <t>The warning sound is raised keeping too long time</t>
  </si>
  <si>
    <t>Popup handsoff when don''t lock seatbelt</t>
  </si>
  <si>
    <t>Full adas relative Fcam is fault in 2s</t>
  </si>
  <si>
    <t>ALCA &lt;55km/h but icon still blue</t>
  </si>
  <si>
    <t>The yellow line is shown in adjacent right lane</t>
  </si>
  <si>
    <t>Warning when the road without left line</t>
  </si>
  <si>
    <t>Identify motorcycles on MHU but do not reduce speed while following</t>
  </si>
  <si>
    <t>Stop when there is a TV that flickers in front</t>
  </si>
  <si>
    <t>No detection when there is a TV in front entering the lane</t>
  </si>
  <si>
    <t>Still able to move in the lane when there is a TV in front on the right.</t>
  </si>
  <si>
    <t>lost icon HWA on MHU</t>
  </si>
  <si>
    <t>Lost icon ALCA on MHU</t>
  </si>
  <si>
    <t>Reduce to ACC when entering the curve</t>
  </si>
  <si>
    <t>abnormal activation loud noise</t>
  </si>
  <si>
    <t>Cancel ALCA when changing lanes to the left without traffic signs.</t>
  </si>
  <si>
    <t>Currently, there is a gray icon on MHU and a red icon on HUD.</t>
  </si>
  <si>
    <t>Cancel ALCA when changing lanes and there is only one TV  in the 1 next lane.</t>
  </si>
  <si>
    <t>Selvan</t>
  </si>
  <si>
    <t>HWA de-active short time and active again. when Vehicle is in lateral offset HWA de-active short time.</t>
  </si>
  <si>
    <t>ACC hear different chime sound when cancel and res</t>
  </si>
  <si>
    <t>2 Wheeler in adjacent but show in blue color as a target</t>
  </si>
  <si>
    <t>ACC stopped the vehicle even though front vehicle is moving</t>
  </si>
  <si>
    <t>ACC doesnt accelerate the vehicle to achive the set gap even though there is some distance</t>
  </si>
  <si>
    <t>Turn indicator on left side there is quick acceleration observed</t>
  </si>
  <si>
    <t>Steering automatically steer to right just double check it is issue or not</t>
  </si>
  <si>
    <t>Two wheeler show as 4 wheeler</t>
  </si>
  <si>
    <t>ACC ,all 2 and &amp; 4 wheeler object disappear and appear again</t>
  </si>
  <si>
    <t>TV moving in front of SV but ACC stop the vehicle</t>
  </si>
  <si>
    <t>Truck shown as car</t>
  </si>
  <si>
    <t>Driver override but ACC decelerate the SV</t>
  </si>
  <si>
    <t>ACC popup Press or release Gas pedal observed more than 3 sec</t>
  </si>
  <si>
    <t>ACC cancelled popup observed</t>
  </si>
  <si>
    <t>ACC decelerating when driver override gas pedal</t>
  </si>
  <si>
    <t>Object in adjacent lane is appearing and disappearing not always contact</t>
  </si>
  <si>
    <t>ACLA no hand off pop up when hand off</t>
  </si>
  <si>
    <t>ACLA popup was too short</t>
  </si>
  <si>
    <t>not activated by steering wheel</t>
  </si>
  <si>
    <t>steering twice</t>
  </si>
  <si>
    <t>Automatic cancel change lane</t>
  </si>
  <si>
    <t>slow automatic activation of HWA</t>
  </si>
  <si>
    <t>not automatic turn off indicator</t>
  </si>
  <si>
    <t>The car is driving in the lane, the steering wheel suddenly pulls to the right.</t>
  </si>
  <si>
    <t>Vinfast Confidential</t>
  </si>
  <si>
    <t>BÁO CÁO BẤT THƯỜNG TRONG NGÀY</t>
  </si>
  <si>
    <r>
      <rPr>
        <sz val="11"/>
        <color rgb="FF000000"/>
        <rFont val="Times New Roman"/>
      </rPr>
      <t xml:space="preserve">Quy trình tag và ghi lỗi Vehicle: 
</t>
    </r>
    <r>
      <rPr>
        <b/>
        <sz val="11"/>
        <color rgb="FF000000"/>
        <rFont val="Times New Roman"/>
      </rPr>
      <t>TAG ( Start &gt; Stop ) &gt;&gt; Note báo cáo</t>
    </r>
  </si>
  <si>
    <t>Model</t>
  </si>
  <si>
    <t>Vehicle VIN</t>
  </si>
  <si>
    <t>Current Sw</t>
  </si>
  <si>
    <t>Time</t>
  </si>
  <si>
    <t>Loại lỗi</t>
  </si>
  <si>
    <t>PHI</t>
  </si>
  <si>
    <t>6B.1.13.2v3</t>
  </si>
  <si>
    <t>MHU</t>
  </si>
  <si>
    <t>Car play automatically resets when in use to view the map on google map</t>
  </si>
  <si>
    <t xml:space="preserve">VF6LHD-31164	
</t>
  </si>
  <si>
    <t>Mức độ</t>
  </si>
  <si>
    <t>Ý nghĩa</t>
  </si>
  <si>
    <t>Ví dụ</t>
  </si>
  <si>
    <t>EV</t>
  </si>
  <si>
    <t>Cooling system fault</t>
  </si>
  <si>
    <t xml:space="preserve">VF6LHD-31179	
</t>
  </si>
  <si>
    <t>Lỗi ảnh hưởng tới việc test xe</t>
  </si>
  <si>
    <t>Xe lỗi phanh, lỗi đánh lái, lỗi ga, limphome (rùa), lỗi sạc, lỗi áp suất lốp - TPMS</t>
  </si>
  <si>
    <t>Cooling system faults</t>
  </si>
  <si>
    <t>Lỗi không ảnh hưởng tới việc test xe</t>
  </si>
  <si>
    <t>icon báo lỗi ảo trên mhu ....</t>
  </si>
  <si>
    <t>have many issue appear on MHU</t>
  </si>
  <si>
    <t>Loại Lỗi</t>
  </si>
  <si>
    <t>MHU show many issue popup when charging</t>
  </si>
  <si>
    <t>Các loại lỗi liên quan đến hiển thị trên MHU mà không phải liên quan đến tính năng ADAS.</t>
  </si>
  <si>
    <t>lỗi túi khí, lỗi SOS, áp suất lốp báo ảo ....</t>
  </si>
  <si>
    <t>nhiều lỗi hiện trên MHU</t>
  </si>
  <si>
    <t>các lỗi liên quan đến hệ thống xe</t>
  </si>
  <si>
    <t>lỗi D2N, Limphome, lệch vô lăng , chân ga, lỗi sạc ....</t>
  </si>
  <si>
    <t>6A1.13.2v3</t>
  </si>
  <si>
    <t>Popup not found key, door open, ..... on MHU</t>
  </si>
  <si>
    <t xml:space="preserve">   Critical</t>
  </si>
  <si>
    <t>19:00-21:00</t>
  </si>
  <si>
    <t>Tháo vô lăng kiểm tra mã part và check lỗi cần gạt xi nhan.</t>
  </si>
  <si>
    <t>Have many issue appear on MHU</t>
  </si>
  <si>
    <t>CT_US_011</t>
  </si>
  <si>
    <t>IA</t>
  </si>
  <si>
    <t>Data Checking</t>
  </si>
  <si>
    <t>DTC start shift</t>
  </si>
  <si>
    <t>DTC end shift</t>
  </si>
  <si>
    <t>MHU log</t>
  </si>
  <si>
    <t>DID FD03, FD04</t>
  </si>
  <si>
    <t>Tbox log</t>
  </si>
  <si>
    <t>Mileage &amp; ODD Counts</t>
  </si>
  <si>
    <t>route link</t>
  </si>
  <si>
    <t>Route length_ Plan (kms)</t>
  </si>
  <si>
    <t>Route length_ Actual (kms)</t>
  </si>
  <si>
    <t>City_Plan
(km)</t>
  </si>
  <si>
    <t>City
(km)</t>
  </si>
  <si>
    <t>Highway_Plan
(kms)</t>
  </si>
  <si>
    <t>Highway
(kms)</t>
  </si>
  <si>
    <t>Rural_plan
(kms)</t>
  </si>
  <si>
    <t>"Rural
(kms)"</t>
  </si>
  <si>
    <t>Mountain_plan
(kms)</t>
  </si>
  <si>
    <t>Mountain
(kms)</t>
  </si>
  <si>
    <t>Driver Name</t>
  </si>
  <si>
    <t>KPI Mileage</t>
  </si>
  <si>
    <t>OK/NOK</t>
  </si>
  <si>
    <t>in Km</t>
  </si>
  <si>
    <t>ID</t>
  </si>
  <si>
    <t>ID Link</t>
  </si>
  <si>
    <t>Tuyến đường</t>
  </si>
  <si>
    <t>Trạm sạc</t>
  </si>
  <si>
    <t>Test features</t>
  </si>
  <si>
    <t>Time (predict)</t>
  </si>
  <si>
    <t>Số KM</t>
  </si>
  <si>
    <t>City</t>
  </si>
  <si>
    <t>Highway</t>
  </si>
  <si>
    <t>Rural</t>
  </si>
  <si>
    <t>Mountain</t>
  </si>
  <si>
    <t>HP-HN-HP</t>
  </si>
  <si>
    <t>Nhà máy Vinfast</t>
  </si>
  <si>
    <t>HW_SSD_02</t>
  </si>
  <si>
    <t>HW_SSD_03</t>
  </si>
  <si>
    <t>HP-QN-HP-HN</t>
  </si>
  <si>
    <t>Tuyến giao ổ giữa ca 2</t>
  </si>
  <si>
    <t>CT_SSD_01</t>
  </si>
  <si>
    <t>HP-VĐ-HN</t>
  </si>
  <si>
    <t>HW_VĐ_03</t>
  </si>
  <si>
    <t>HP-VĐ-HD</t>
  </si>
  <si>
    <t>HW_HN_01</t>
  </si>
  <si>
    <t>HP-HN-VĐ</t>
  </si>
  <si>
    <t>CT_HP_01</t>
  </si>
  <si>
    <t>Nội đô HP</t>
  </si>
  <si>
    <t>Nội Đô HP</t>
  </si>
  <si>
    <t>CT_HP_03</t>
  </si>
  <si>
    <t>CT_HP_04</t>
  </si>
  <si>
    <t>CT_HP_05</t>
  </si>
  <si>
    <t>MTT</t>
  </si>
  <si>
    <t>Nội đô NHà Máy</t>
  </si>
  <si>
    <t>CT_NĐ_01</t>
  </si>
  <si>
    <t>tuyến không có trạm thu phí</t>
  </si>
  <si>
    <t>MT_QN_01</t>
  </si>
  <si>
    <t>HP-BG-HP</t>
  </si>
  <si>
    <t>Chỉ chạy ca 1</t>
  </si>
  <si>
    <t>MT_QN_02</t>
  </si>
  <si>
    <t>HP-QN-HP</t>
  </si>
  <si>
    <t>HW_PHL_003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</si>
</sst>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0.0"/>
    <numFmt numFmtId="166" formatCode="[$-409]d\-mmm\-yy;@"/>
    <numFmt numFmtId="167" formatCode="[$-409]d\-mmm;@"/>
  </numFmts>
  <fonts count="6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1"/>
      <color rgb="FF000000"/>
      <name val="Times New Roman"/>
    </font>
    <font>
      <sz val="11"/>
      <color rgb="FF000000"/>
      <name val="Times New Roman"/>
      <charset val="1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mbria"/>
    </font>
    <font>
      <sz val="13"/>
      <color theme="1"/>
      <name val="Cambria"/>
    </font>
    <font>
      <b/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name val="Calibri"/>
      <scheme val="minor"/>
    </font>
    <font>
      <b/>
      <sz val="12"/>
      <color rgb="FF000000"/>
      <name val="Calibri"/>
      <scheme val="minor"/>
    </font>
    <font>
      <b/>
      <sz val="12"/>
      <color rgb="FFFF0000"/>
      <name val="Calibri"/>
      <scheme val="minor"/>
    </font>
    <font>
      <b/>
      <sz val="12"/>
      <color rgb="FF203764"/>
      <name val="Calibri"/>
      <scheme val="minor"/>
    </font>
    <font>
      <b/>
      <u/>
      <sz val="12"/>
      <color theme="1" tint="4.9989318521683403E-2"/>
      <name val="Calibri"/>
      <scheme val="minor"/>
    </font>
    <font>
      <sz val="12"/>
      <color rgb="FF000000"/>
      <name val="Calibri"/>
      <scheme val="minor"/>
    </font>
    <font>
      <b/>
      <u/>
      <sz val="12"/>
      <color theme="1"/>
      <name val="Calibri"/>
      <scheme val="minor"/>
    </font>
    <font>
      <sz val="13"/>
      <color rgb="FF000000"/>
      <name val="Cambria"/>
    </font>
    <font>
      <b/>
      <u/>
      <sz val="14"/>
      <color rgb="FF000000"/>
      <name val="Calibri"/>
      <family val="2"/>
      <scheme val="minor"/>
    </font>
    <font>
      <sz val="14"/>
      <color theme="1"/>
      <name val="Cambria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0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Times New Roman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0"/>
      <color theme="1"/>
      <name val="Times New Roman"/>
    </font>
    <font>
      <b/>
      <sz val="11"/>
      <color theme="1"/>
      <name val="Times New Roman"/>
      <family val="1"/>
    </font>
    <font>
      <b/>
      <sz val="10"/>
      <color rgb="FFFFFFFF"/>
      <name val="Arial"/>
    </font>
    <font>
      <b/>
      <sz val="10"/>
      <color rgb="FFFFFFFF"/>
      <name val="Arial"/>
      <family val="2"/>
    </font>
    <font>
      <sz val="11"/>
      <color rgb="FF000000"/>
      <name val="Calibri"/>
    </font>
    <font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1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family val="2"/>
    </font>
    <font>
      <sz val="11"/>
      <color rgb="FF172B4D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111111"/>
      <name val="Calibri"/>
      <family val="2"/>
    </font>
    <font>
      <sz val="9"/>
      <color rgb="FF000000"/>
      <name val="Roboto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9B9B9"/>
      </left>
      <right style="thin">
        <color rgb="FFB9B9B9"/>
      </right>
      <top style="thin">
        <color rgb="FFB9B9B9"/>
      </top>
      <bottom style="thin">
        <color rgb="FFB9B9B9"/>
      </bottom>
      <diagonal/>
    </border>
    <border>
      <left/>
      <right style="thin">
        <color rgb="FFB9B9B9"/>
      </right>
      <top/>
      <bottom style="thin">
        <color rgb="FFB9B9B9"/>
      </bottom>
      <diagonal/>
    </border>
    <border>
      <left/>
      <right/>
      <top style="thin">
        <color rgb="FFB9B9B9"/>
      </top>
      <bottom style="thin">
        <color rgb="FFB9B9B9"/>
      </bottom>
      <diagonal/>
    </border>
    <border>
      <left/>
      <right/>
      <top/>
      <bottom style="thin">
        <color rgb="FFB9B9B9"/>
      </bottom>
      <diagonal/>
    </border>
    <border>
      <left/>
      <right style="thin">
        <color rgb="FFB9B9B9"/>
      </right>
      <top style="thin">
        <color rgb="FFB9B9B9"/>
      </top>
      <bottom style="thin">
        <color rgb="FFB9B9B9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4" borderId="1" xfId="0" quotePrefix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16" fontId="7" fillId="4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3" fontId="12" fillId="3" borderId="1" xfId="0" applyNumberFormat="1" applyFont="1" applyFill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8" borderId="0" xfId="0" applyFont="1" applyFill="1" applyAlignment="1">
      <alignment horizontal="center" vertical="center"/>
    </xf>
    <xf numFmtId="49" fontId="16" fillId="8" borderId="0" xfId="0" applyNumberFormat="1" applyFont="1" applyFill="1" applyAlignment="1">
      <alignment horizontal="center" vertical="center"/>
    </xf>
    <xf numFmtId="0" fontId="17" fillId="8" borderId="0" xfId="0" applyFont="1" applyFill="1" applyAlignment="1">
      <alignment vertical="center" wrapText="1"/>
    </xf>
    <xf numFmtId="0" fontId="17" fillId="8" borderId="0" xfId="0" applyFont="1" applyFill="1" applyAlignment="1">
      <alignment horizontal="left" vertical="center" wrapText="1"/>
    </xf>
    <xf numFmtId="0" fontId="17" fillId="8" borderId="0" xfId="0" applyFont="1" applyFill="1" applyAlignment="1">
      <alignment horizontal="center" vertical="center"/>
    </xf>
    <xf numFmtId="10" fontId="17" fillId="8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18" fillId="4" borderId="10" xfId="0" applyFont="1" applyFill="1" applyBorder="1" applyAlignment="1">
      <alignment horizontal="center" vertical="center"/>
    </xf>
    <xf numFmtId="49" fontId="19" fillId="4" borderId="5" xfId="0" applyNumberFormat="1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/>
    </xf>
    <xf numFmtId="0" fontId="19" fillId="9" borderId="8" xfId="0" applyFont="1" applyFill="1" applyBorder="1" applyAlignment="1">
      <alignment horizontal="center" vertical="center"/>
    </xf>
    <xf numFmtId="0" fontId="22" fillId="9" borderId="8" xfId="1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12" borderId="5" xfId="0" applyFont="1" applyFill="1" applyBorder="1" applyAlignment="1">
      <alignment horizontal="center" vertical="center"/>
    </xf>
    <xf numFmtId="0" fontId="22" fillId="12" borderId="0" xfId="1" applyFont="1" applyFill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/>
    </xf>
    <xf numFmtId="0" fontId="22" fillId="12" borderId="4" xfId="1" applyFont="1" applyFill="1" applyBorder="1" applyAlignment="1">
      <alignment horizontal="center" vertical="center"/>
    </xf>
    <xf numFmtId="0" fontId="19" fillId="10" borderId="8" xfId="0" applyFont="1" applyFill="1" applyBorder="1" applyAlignment="1">
      <alignment horizontal="center" vertical="center"/>
    </xf>
    <xf numFmtId="0" fontId="22" fillId="10" borderId="8" xfId="1" applyFont="1" applyFill="1" applyBorder="1" applyAlignment="1">
      <alignment horizontal="center" vertical="center"/>
    </xf>
    <xf numFmtId="0" fontId="19" fillId="11" borderId="8" xfId="0" applyFont="1" applyFill="1" applyBorder="1" applyAlignment="1">
      <alignment horizontal="center" vertical="center"/>
    </xf>
    <xf numFmtId="0" fontId="22" fillId="11" borderId="8" xfId="1" applyFont="1" applyFill="1" applyBorder="1" applyAlignment="1">
      <alignment horizontal="center" vertical="center"/>
    </xf>
    <xf numFmtId="0" fontId="17" fillId="0" borderId="8" xfId="0" applyFont="1" applyBorder="1" applyAlignment="1">
      <alignment horizontal="left" vertical="center" wrapText="1"/>
    </xf>
    <xf numFmtId="0" fontId="16" fillId="6" borderId="1" xfId="0" applyFont="1" applyFill="1" applyBorder="1" applyAlignment="1">
      <alignment horizontal="center" vertical="center"/>
    </xf>
    <xf numFmtId="49" fontId="24" fillId="6" borderId="1" xfId="1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20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0" fontId="17" fillId="0" borderId="1" xfId="0" applyNumberFormat="1" applyFont="1" applyBorder="1" applyAlignment="1">
      <alignment horizontal="center" vertical="center"/>
    </xf>
    <xf numFmtId="49" fontId="24" fillId="6" borderId="0" xfId="1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22" fillId="5" borderId="0" xfId="1" applyFont="1" applyFill="1" applyAlignment="1">
      <alignment horizontal="center" vertical="center"/>
    </xf>
    <xf numFmtId="0" fontId="22" fillId="5" borderId="0" xfId="1" applyFont="1" applyFill="1" applyAlignment="1">
      <alignment horizont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10" fontId="17" fillId="0" borderId="0" xfId="0" applyNumberFormat="1" applyFont="1" applyAlignment="1">
      <alignment horizontal="center" vertical="center"/>
    </xf>
    <xf numFmtId="16" fontId="6" fillId="0" borderId="4" xfId="0" applyNumberFormat="1" applyFont="1" applyBorder="1" applyAlignment="1">
      <alignment horizontal="center" vertical="center"/>
    </xf>
    <xf numFmtId="1" fontId="7" fillId="7" borderId="1" xfId="0" applyNumberFormat="1" applyFont="1" applyFill="1" applyBorder="1" applyAlignment="1">
      <alignment horizontal="center" vertical="center"/>
    </xf>
    <xf numFmtId="1" fontId="7" fillId="4" borderId="11" xfId="0" applyNumberFormat="1" applyFont="1" applyFill="1" applyBorder="1" applyAlignment="1">
      <alignment horizontal="center" vertical="center"/>
    </xf>
    <xf numFmtId="0" fontId="16" fillId="15" borderId="10" xfId="0" applyFont="1" applyFill="1" applyBorder="1" applyAlignment="1">
      <alignment horizontal="center" vertical="center"/>
    </xf>
    <xf numFmtId="0" fontId="24" fillId="15" borderId="5" xfId="1" applyFont="1" applyFill="1" applyBorder="1" applyAlignment="1">
      <alignment horizontal="center" vertical="center"/>
    </xf>
    <xf numFmtId="1" fontId="23" fillId="8" borderId="0" xfId="0" applyNumberFormat="1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 wrapText="1"/>
    </xf>
    <xf numFmtId="1" fontId="19" fillId="4" borderId="5" xfId="0" applyNumberFormat="1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1" fontId="23" fillId="0" borderId="1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20" fontId="17" fillId="0" borderId="5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center" wrapText="1"/>
    </xf>
    <xf numFmtId="1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20" fontId="14" fillId="0" borderId="1" xfId="0" applyNumberFormat="1" applyFont="1" applyBorder="1" applyAlignment="1">
      <alignment horizontal="center" vertical="center"/>
    </xf>
    <xf numFmtId="10" fontId="14" fillId="0" borderId="1" xfId="0" applyNumberFormat="1" applyFont="1" applyBorder="1" applyAlignment="1">
      <alignment horizontal="center" vertical="center"/>
    </xf>
    <xf numFmtId="0" fontId="14" fillId="6" borderId="1" xfId="0" applyFont="1" applyFill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1" fontId="25" fillId="0" borderId="1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26" fillId="12" borderId="1" xfId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0" fontId="5" fillId="14" borderId="1" xfId="0" applyFont="1" applyFill="1" applyBorder="1" applyAlignment="1">
      <alignment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28" fillId="16" borderId="14" xfId="0" applyFont="1" applyFill="1" applyBorder="1" applyAlignment="1">
      <alignment horizontal="center" vertical="center"/>
    </xf>
    <xf numFmtId="0" fontId="28" fillId="16" borderId="14" xfId="0" applyFont="1" applyFill="1" applyBorder="1" applyAlignment="1">
      <alignment horizontal="center" vertical="center" wrapText="1"/>
    </xf>
    <xf numFmtId="165" fontId="28" fillId="16" borderId="14" xfId="0" applyNumberFormat="1" applyFont="1" applyFill="1" applyBorder="1" applyAlignment="1">
      <alignment horizontal="center" vertical="center" wrapText="1"/>
    </xf>
    <xf numFmtId="0" fontId="29" fillId="16" borderId="1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35" fillId="0" borderId="0" xfId="0" applyFont="1" applyAlignment="1">
      <alignment vertical="center"/>
    </xf>
    <xf numFmtId="0" fontId="36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/>
    </xf>
    <xf numFmtId="0" fontId="33" fillId="0" borderId="1" xfId="0" applyFont="1" applyBorder="1" applyAlignment="1">
      <alignment horizontal="center" vertical="center"/>
    </xf>
    <xf numFmtId="0" fontId="40" fillId="1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" fontId="6" fillId="6" borderId="4" xfId="0" applyNumberFormat="1" applyFont="1" applyFill="1" applyBorder="1" applyAlignment="1">
      <alignment horizontal="center" vertical="center"/>
    </xf>
    <xf numFmtId="16" fontId="6" fillId="13" borderId="4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4" borderId="5" xfId="0" quotePrefix="1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1" fillId="22" borderId="1" xfId="0" applyFont="1" applyFill="1" applyBorder="1" applyAlignment="1">
      <alignment horizontal="center" vertical="center" wrapText="1"/>
    </xf>
    <xf numFmtId="0" fontId="15" fillId="0" borderId="0" xfId="0" applyFont="1"/>
    <xf numFmtId="0" fontId="30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/>
    </xf>
    <xf numFmtId="164" fontId="30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6" fontId="33" fillId="0" borderId="1" xfId="0" applyNumberFormat="1" applyFont="1" applyBorder="1" applyAlignment="1">
      <alignment horizontal="center" vertical="center"/>
    </xf>
    <xf numFmtId="164" fontId="3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3" borderId="1" xfId="0" applyFill="1" applyBorder="1" applyAlignment="1">
      <alignment horizontal="center" vertical="center"/>
    </xf>
    <xf numFmtId="1" fontId="7" fillId="3" borderId="0" xfId="0" applyNumberFormat="1" applyFont="1" applyFill="1" applyAlignment="1">
      <alignment horizontal="center" vertical="center"/>
    </xf>
    <xf numFmtId="0" fontId="0" fillId="3" borderId="0" xfId="0" applyFill="1"/>
    <xf numFmtId="0" fontId="15" fillId="7" borderId="1" xfId="0" applyFont="1" applyFill="1" applyBorder="1"/>
    <xf numFmtId="1" fontId="15" fillId="4" borderId="1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0" fontId="15" fillId="5" borderId="5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166" fontId="35" fillId="0" borderId="1" xfId="0" applyNumberFormat="1" applyFont="1" applyBorder="1" applyAlignment="1">
      <alignment horizontal="center" vertical="center"/>
    </xf>
    <xf numFmtId="164" fontId="3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left" vertical="center"/>
    </xf>
    <xf numFmtId="0" fontId="38" fillId="21" borderId="1" xfId="0" applyFont="1" applyFill="1" applyBorder="1" applyAlignment="1">
      <alignment horizontal="center" vertical="center" wrapText="1"/>
    </xf>
    <xf numFmtId="166" fontId="38" fillId="21" borderId="1" xfId="0" applyNumberFormat="1" applyFont="1" applyFill="1" applyBorder="1" applyAlignment="1">
      <alignment horizontal="center" vertical="center" wrapText="1"/>
    </xf>
    <xf numFmtId="0" fontId="39" fillId="21" borderId="1" xfId="0" applyFont="1" applyFill="1" applyBorder="1" applyAlignment="1">
      <alignment horizontal="center" vertical="center" wrapText="1"/>
    </xf>
    <xf numFmtId="164" fontId="39" fillId="21" borderId="1" xfId="0" applyNumberFormat="1" applyFont="1" applyFill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15" fillId="4" borderId="0" xfId="0" applyFont="1" applyFill="1" applyAlignment="1">
      <alignment horizontal="center" vertical="center"/>
    </xf>
    <xf numFmtId="0" fontId="44" fillId="24" borderId="1" xfId="0" applyFont="1" applyFill="1" applyBorder="1" applyAlignment="1">
      <alignment horizontal="center" vertical="center" wrapText="1"/>
    </xf>
    <xf numFmtId="0" fontId="45" fillId="21" borderId="8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17" borderId="8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25" borderId="8" xfId="0" applyFont="1" applyFill="1" applyBorder="1" applyAlignment="1">
      <alignment vertical="center" wrapText="1"/>
    </xf>
    <xf numFmtId="0" fontId="46" fillId="25" borderId="8" xfId="0" applyFont="1" applyFill="1" applyBorder="1" applyAlignment="1">
      <alignment vertical="center" wrapText="1"/>
    </xf>
    <xf numFmtId="0" fontId="15" fillId="26" borderId="8" xfId="0" applyFont="1" applyFill="1" applyBorder="1" applyAlignment="1">
      <alignment vertical="center" wrapText="1"/>
    </xf>
    <xf numFmtId="0" fontId="15" fillId="27" borderId="8" xfId="0" applyFont="1" applyFill="1" applyBorder="1" applyAlignment="1">
      <alignment vertical="center" wrapText="1"/>
    </xf>
    <xf numFmtId="0" fontId="15" fillId="23" borderId="8" xfId="0" applyFont="1" applyFill="1" applyBorder="1" applyAlignment="1">
      <alignment vertical="center" wrapText="1"/>
    </xf>
    <xf numFmtId="0" fontId="0" fillId="23" borderId="8" xfId="0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3" borderId="3" xfId="0" applyFont="1" applyFill="1" applyBorder="1" applyAlignment="1">
      <alignment horizontal="left" vertical="center" wrapText="1"/>
    </xf>
    <xf numFmtId="167" fontId="0" fillId="0" borderId="0" xfId="0" applyNumberFormat="1"/>
    <xf numFmtId="0" fontId="15" fillId="26" borderId="8" xfId="0" applyFont="1" applyFill="1" applyBorder="1" applyAlignment="1">
      <alignment horizontal="center" vertical="center" wrapText="1"/>
    </xf>
    <xf numFmtId="0" fontId="15" fillId="26" borderId="1" xfId="0" applyFont="1" applyFill="1" applyBorder="1" applyAlignment="1">
      <alignment horizontal="center" vertical="center" wrapText="1"/>
    </xf>
    <xf numFmtId="0" fontId="0" fillId="0" borderId="8" xfId="0" quotePrefix="1" applyBorder="1" applyAlignment="1">
      <alignment vertical="center" wrapText="1"/>
    </xf>
    <xf numFmtId="0" fontId="3" fillId="0" borderId="8" xfId="1" applyBorder="1" applyAlignment="1">
      <alignment vertical="center" wrapText="1"/>
    </xf>
    <xf numFmtId="0" fontId="46" fillId="26" borderId="8" xfId="0" applyFont="1" applyFill="1" applyBorder="1" applyAlignment="1">
      <alignment vertical="center" wrapText="1"/>
    </xf>
    <xf numFmtId="0" fontId="15" fillId="18" borderId="8" xfId="0" applyFont="1" applyFill="1" applyBorder="1" applyAlignment="1">
      <alignment vertical="center" wrapText="1"/>
    </xf>
    <xf numFmtId="0" fontId="46" fillId="18" borderId="8" xfId="0" applyFont="1" applyFill="1" applyBorder="1" applyAlignment="1">
      <alignment vertical="center" wrapText="1"/>
    </xf>
    <xf numFmtId="0" fontId="49" fillId="0" borderId="1" xfId="0" applyFont="1" applyBorder="1" applyAlignment="1">
      <alignment vertical="center" wrapText="1"/>
    </xf>
    <xf numFmtId="0" fontId="3" fillId="0" borderId="0" xfId="1" applyAlignment="1">
      <alignment vertical="center" wrapText="1"/>
    </xf>
    <xf numFmtId="0" fontId="15" fillId="26" borderId="6" xfId="0" applyFont="1" applyFill="1" applyBorder="1" applyAlignment="1">
      <alignment horizontal="center" vertical="center"/>
    </xf>
    <xf numFmtId="0" fontId="15" fillId="26" borderId="7" xfId="0" applyFont="1" applyFill="1" applyBorder="1" applyAlignment="1">
      <alignment horizontal="center" vertical="center"/>
    </xf>
    <xf numFmtId="0" fontId="15" fillId="26" borderId="1" xfId="0" applyFont="1" applyFill="1" applyBorder="1" applyAlignment="1">
      <alignment horizontal="center" vertical="center"/>
    </xf>
    <xf numFmtId="0" fontId="15" fillId="26" borderId="5" xfId="0" applyFont="1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0" fontId="15" fillId="26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3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15" fillId="3" borderId="8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5" fillId="3" borderId="0" xfId="0" applyFont="1" applyFill="1" applyAlignment="1">
      <alignment vertical="center" wrapText="1"/>
    </xf>
    <xf numFmtId="0" fontId="0" fillId="3" borderId="0" xfId="0" quotePrefix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5" fillId="18" borderId="8" xfId="0" applyFont="1" applyFill="1" applyBorder="1" applyAlignment="1">
      <alignment horizontal="center" vertical="center" wrapText="1"/>
    </xf>
    <xf numFmtId="0" fontId="15" fillId="18" borderId="16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28" fillId="16" borderId="12" xfId="0" applyFont="1" applyFill="1" applyBorder="1" applyAlignment="1">
      <alignment horizontal="center" vertical="center"/>
    </xf>
    <xf numFmtId="0" fontId="28" fillId="16" borderId="11" xfId="0" applyFont="1" applyFill="1" applyBorder="1" applyAlignment="1">
      <alignment horizontal="center" vertical="center" wrapText="1"/>
    </xf>
    <xf numFmtId="0" fontId="15" fillId="28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10" fontId="0" fillId="0" borderId="15" xfId="0" applyNumberFormat="1" applyBorder="1" applyAlignment="1">
      <alignment horizontal="center" vertical="center"/>
    </xf>
    <xf numFmtId="0" fontId="15" fillId="5" borderId="26" xfId="0" applyFont="1" applyFill="1" applyBorder="1" applyAlignment="1">
      <alignment horizontal="center" vertical="center" wrapText="1"/>
    </xf>
    <xf numFmtId="10" fontId="15" fillId="5" borderId="20" xfId="0" applyNumberFormat="1" applyFont="1" applyFill="1" applyBorder="1" applyAlignment="1">
      <alignment horizontal="center" vertical="center"/>
    </xf>
    <xf numFmtId="0" fontId="15" fillId="28" borderId="23" xfId="0" applyFont="1" applyFill="1" applyBorder="1" applyAlignment="1">
      <alignment horizontal="center" vertical="center"/>
    </xf>
    <xf numFmtId="0" fontId="0" fillId="0" borderId="1" xfId="0" pivotButton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8" fillId="24" borderId="36" xfId="0" applyFont="1" applyFill="1" applyBorder="1" applyAlignment="1">
      <alignment horizontal="center" vertical="center" wrapText="1"/>
    </xf>
    <xf numFmtId="0" fontId="8" fillId="5" borderId="37" xfId="0" applyFont="1" applyFill="1" applyBorder="1" applyAlignment="1">
      <alignment horizontal="center" vertical="center" wrapText="1"/>
    </xf>
    <xf numFmtId="167" fontId="15" fillId="4" borderId="36" xfId="0" applyNumberFormat="1" applyFont="1" applyFill="1" applyBorder="1" applyAlignment="1">
      <alignment horizontal="center" vertical="center"/>
    </xf>
    <xf numFmtId="0" fontId="8" fillId="23" borderId="36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167" fontId="15" fillId="24" borderId="38" xfId="0" applyNumberFormat="1" applyFont="1" applyFill="1" applyBorder="1" applyAlignment="1">
      <alignment horizontal="center" vertical="center"/>
    </xf>
    <xf numFmtId="167" fontId="0" fillId="4" borderId="6" xfId="0" applyNumberFormat="1" applyFill="1" applyBorder="1" applyAlignment="1">
      <alignment vertical="center"/>
    </xf>
    <xf numFmtId="0" fontId="0" fillId="24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39" xfId="0" pivotButton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3" fontId="0" fillId="0" borderId="39" xfId="0" applyNumberFormat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16" fontId="0" fillId="0" borderId="8" xfId="0" applyNumberFormat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2" fillId="0" borderId="1" xfId="0" applyFont="1" applyBorder="1" applyAlignment="1">
      <alignment wrapText="1"/>
    </xf>
    <xf numFmtId="0" fontId="3" fillId="29" borderId="1" xfId="1" applyFill="1" applyBorder="1" applyAlignment="1">
      <alignment wrapText="1"/>
    </xf>
    <xf numFmtId="0" fontId="33" fillId="0" borderId="4" xfId="0" applyFont="1" applyBorder="1" applyAlignment="1">
      <alignment horizontal="left" vertical="center"/>
    </xf>
    <xf numFmtId="0" fontId="33" fillId="0" borderId="5" xfId="0" applyFont="1" applyBorder="1" applyAlignment="1">
      <alignment horizontal="left" vertical="center"/>
    </xf>
    <xf numFmtId="0" fontId="33" fillId="0" borderId="6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7" borderId="0" xfId="0" applyFill="1"/>
    <xf numFmtId="3" fontId="15" fillId="5" borderId="27" xfId="0" applyNumberFormat="1" applyFont="1" applyFill="1" applyBorder="1" applyAlignment="1">
      <alignment horizontal="center" vertical="center"/>
    </xf>
    <xf numFmtId="1" fontId="15" fillId="4" borderId="4" xfId="0" applyNumberFormat="1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6" fillId="26" borderId="9" xfId="0" applyFont="1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5" fillId="26" borderId="0" xfId="0" applyFont="1" applyFill="1" applyAlignment="1">
      <alignment horizontal="center" vertical="center" wrapText="1"/>
    </xf>
    <xf numFmtId="0" fontId="15" fillId="26" borderId="16" xfId="0" applyFont="1" applyFill="1" applyBorder="1" applyAlignment="1">
      <alignment horizontal="center" vertical="center" wrapText="1"/>
    </xf>
    <xf numFmtId="14" fontId="15" fillId="3" borderId="4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3" fillId="0" borderId="5" xfId="1" applyBorder="1" applyAlignment="1">
      <alignment wrapText="1"/>
    </xf>
    <xf numFmtId="0" fontId="3" fillId="0" borderId="9" xfId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vertical="center"/>
    </xf>
    <xf numFmtId="0" fontId="0" fillId="3" borderId="2" xfId="0" quotePrefix="1" applyFill="1" applyBorder="1" applyAlignment="1">
      <alignment vertical="center"/>
    </xf>
    <xf numFmtId="0" fontId="15" fillId="18" borderId="19" xfId="0" applyFont="1" applyFill="1" applyBorder="1" applyAlignment="1">
      <alignment horizontal="center" vertical="center" wrapText="1"/>
    </xf>
    <xf numFmtId="0" fontId="7" fillId="4" borderId="11" xfId="0" quotePrefix="1" applyFont="1" applyFill="1" applyBorder="1" applyAlignment="1">
      <alignment horizontal="center" vertical="center"/>
    </xf>
    <xf numFmtId="1" fontId="15" fillId="7" borderId="2" xfId="0" applyNumberFormat="1" applyFont="1" applyFill="1" applyBorder="1" applyAlignment="1">
      <alignment horizontal="center" vertical="center"/>
    </xf>
    <xf numFmtId="1" fontId="15" fillId="7" borderId="1" xfId="0" applyNumberFormat="1" applyFont="1" applyFill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1" fontId="0" fillId="0" borderId="1" xfId="0" applyNumberFormat="1" applyBorder="1" applyAlignment="1">
      <alignment horizontal="center" vertical="center"/>
    </xf>
    <xf numFmtId="16" fontId="0" fillId="3" borderId="6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20" fontId="5" fillId="0" borderId="5" xfId="0" applyNumberFormat="1" applyFont="1" applyBorder="1" applyAlignment="1">
      <alignment horizontal="center" vertical="center" wrapText="1"/>
    </xf>
    <xf numFmtId="0" fontId="42" fillId="3" borderId="10" xfId="0" applyFont="1" applyFill="1" applyBorder="1" applyAlignment="1">
      <alignment vertical="center" wrapText="1"/>
    </xf>
    <xf numFmtId="0" fontId="4" fillId="0" borderId="1" xfId="0" applyFont="1" applyBorder="1"/>
    <xf numFmtId="0" fontId="4" fillId="0" borderId="2" xfId="0" applyFont="1" applyBorder="1"/>
    <xf numFmtId="20" fontId="4" fillId="0" borderId="2" xfId="0" applyNumberFormat="1" applyFont="1" applyBorder="1"/>
    <xf numFmtId="0" fontId="4" fillId="0" borderId="5" xfId="0" applyFont="1" applyBorder="1"/>
    <xf numFmtId="0" fontId="4" fillId="0" borderId="14" xfId="0" applyFont="1" applyBorder="1"/>
    <xf numFmtId="0" fontId="4" fillId="0" borderId="6" xfId="0" applyFont="1" applyBorder="1"/>
    <xf numFmtId="21" fontId="4" fillId="0" borderId="5" xfId="0" applyNumberFormat="1" applyFont="1" applyBorder="1"/>
    <xf numFmtId="0" fontId="4" fillId="0" borderId="45" xfId="0" applyFont="1" applyBorder="1"/>
    <xf numFmtId="0" fontId="4" fillId="31" borderId="1" xfId="0" applyFont="1" applyFill="1" applyBorder="1"/>
    <xf numFmtId="0" fontId="4" fillId="0" borderId="4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4" xfId="0" applyFont="1" applyBorder="1" applyAlignment="1">
      <alignment wrapText="1"/>
    </xf>
    <xf numFmtId="20" fontId="0" fillId="0" borderId="1" xfId="0" applyNumberForma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42" fillId="3" borderId="4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30" borderId="1" xfId="0" applyFont="1" applyFill="1" applyBorder="1" applyAlignment="1">
      <alignment horizontal="center" vertical="center" wrapText="1"/>
    </xf>
    <xf numFmtId="0" fontId="5" fillId="31" borderId="1" xfId="0" applyFont="1" applyFill="1" applyBorder="1" applyAlignment="1">
      <alignment horizontal="center" vertical="center" wrapText="1"/>
    </xf>
    <xf numFmtId="0" fontId="5" fillId="30" borderId="5" xfId="0" applyFont="1" applyFill="1" applyBorder="1" applyAlignment="1">
      <alignment horizontal="center" vertical="center" wrapText="1"/>
    </xf>
    <xf numFmtId="0" fontId="54" fillId="0" borderId="6" xfId="0" applyFont="1" applyBorder="1"/>
    <xf numFmtId="0" fontId="5" fillId="31" borderId="5" xfId="0" applyFont="1" applyFill="1" applyBorder="1" applyAlignment="1">
      <alignment horizontal="center" vertical="center" wrapText="1"/>
    </xf>
    <xf numFmtId="0" fontId="54" fillId="0" borderId="5" xfId="0" applyFont="1" applyBorder="1"/>
    <xf numFmtId="0" fontId="54" fillId="0" borderId="14" xfId="0" applyFont="1" applyBorder="1"/>
    <xf numFmtId="21" fontId="54" fillId="0" borderId="5" xfId="0" applyNumberFormat="1" applyFont="1" applyBorder="1"/>
    <xf numFmtId="0" fontId="54" fillId="0" borderId="5" xfId="0" applyFont="1" applyBorder="1" applyAlignment="1">
      <alignment wrapText="1"/>
    </xf>
    <xf numFmtId="0" fontId="54" fillId="0" borderId="14" xfId="0" applyFont="1" applyBorder="1" applyAlignment="1">
      <alignment wrapText="1"/>
    </xf>
    <xf numFmtId="0" fontId="54" fillId="0" borderId="6" xfId="0" applyFont="1" applyBorder="1" applyAlignment="1">
      <alignment wrapText="1"/>
    </xf>
    <xf numFmtId="0" fontId="4" fillId="0" borderId="5" xfId="0" applyFont="1" applyBorder="1" applyAlignment="1">
      <alignment horizontal="center"/>
    </xf>
    <xf numFmtId="21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1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32" borderId="1" xfId="0" applyFont="1" applyFill="1" applyBorder="1"/>
    <xf numFmtId="21" fontId="4" fillId="0" borderId="2" xfId="0" applyNumberFormat="1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21" fontId="4" fillId="0" borderId="2" xfId="0" applyNumberFormat="1" applyFont="1" applyBorder="1" applyAlignment="1">
      <alignment horizontal="center"/>
    </xf>
    <xf numFmtId="21" fontId="4" fillId="0" borderId="1" xfId="0" applyNumberFormat="1" applyFont="1" applyBorder="1"/>
    <xf numFmtId="21" fontId="4" fillId="0" borderId="5" xfId="0" applyNumberFormat="1" applyFont="1" applyBorder="1" applyAlignment="1">
      <alignment horizontal="center"/>
    </xf>
    <xf numFmtId="0" fontId="42" fillId="6" borderId="4" xfId="0" applyFont="1" applyFill="1" applyBorder="1" applyAlignment="1">
      <alignment vertical="center" wrapText="1"/>
    </xf>
    <xf numFmtId="0" fontId="40" fillId="0" borderId="1" xfId="0" applyFont="1" applyBorder="1"/>
    <xf numFmtId="0" fontId="40" fillId="0" borderId="6" xfId="0" applyFont="1" applyBorder="1"/>
    <xf numFmtId="0" fontId="40" fillId="0" borderId="2" xfId="0" applyFont="1" applyBorder="1"/>
    <xf numFmtId="21" fontId="40" fillId="0" borderId="2" xfId="0" applyNumberFormat="1" applyFont="1" applyBorder="1"/>
    <xf numFmtId="166" fontId="30" fillId="2" borderId="1" xfId="0" applyNumberFormat="1" applyFont="1" applyFill="1" applyBorder="1" applyAlignment="1">
      <alignment horizontal="center" vertical="center" wrapText="1"/>
    </xf>
    <xf numFmtId="166" fontId="4" fillId="0" borderId="45" xfId="0" applyNumberFormat="1" applyFont="1" applyBorder="1" applyAlignment="1">
      <alignment horizontal="center"/>
    </xf>
    <xf numFmtId="166" fontId="5" fillId="3" borderId="5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 vertical="center"/>
    </xf>
    <xf numFmtId="0" fontId="0" fillId="0" borderId="6" xfId="0" applyBorder="1"/>
    <xf numFmtId="3" fontId="0" fillId="0" borderId="0" xfId="0" applyNumberFormat="1"/>
    <xf numFmtId="1" fontId="15" fillId="0" borderId="1" xfId="0" applyNumberFormat="1" applyFont="1" applyBorder="1"/>
    <xf numFmtId="0" fontId="4" fillId="33" borderId="8" xfId="0" applyFont="1" applyFill="1" applyBorder="1" applyAlignment="1">
      <alignment horizontal="center" wrapText="1"/>
    </xf>
    <xf numFmtId="0" fontId="4" fillId="33" borderId="18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47" xfId="0" applyFont="1" applyBorder="1" applyAlignment="1">
      <alignment horizontal="center" wrapText="1"/>
    </xf>
    <xf numFmtId="0" fontId="4" fillId="31" borderId="47" xfId="0" applyFont="1" applyFill="1" applyBorder="1" applyAlignment="1">
      <alignment horizontal="center" wrapText="1"/>
    </xf>
    <xf numFmtId="20" fontId="4" fillId="0" borderId="21" xfId="0" applyNumberFormat="1" applyFont="1" applyBorder="1" applyAlignment="1">
      <alignment horizontal="center"/>
    </xf>
    <xf numFmtId="20" fontId="4" fillId="0" borderId="48" xfId="0" applyNumberFormat="1" applyFont="1" applyBorder="1" applyAlignment="1">
      <alignment horizontal="center"/>
    </xf>
    <xf numFmtId="20" fontId="4" fillId="0" borderId="46" xfId="0" applyNumberFormat="1" applyFont="1" applyBorder="1" applyAlignment="1">
      <alignment horizontal="center"/>
    </xf>
    <xf numFmtId="0" fontId="55" fillId="0" borderId="22" xfId="0" applyFont="1" applyBorder="1" applyAlignment="1">
      <alignment horizontal="left" wrapText="1"/>
    </xf>
    <xf numFmtId="0" fontId="42" fillId="3" borderId="4" xfId="0" applyFont="1" applyFill="1" applyBorder="1" applyAlignment="1">
      <alignment horizontal="left" vertical="center" wrapText="1"/>
    </xf>
    <xf numFmtId="0" fontId="42" fillId="24" borderId="1" xfId="0" applyFont="1" applyFill="1" applyBorder="1" applyAlignment="1">
      <alignment horizontal="center" vertical="center" wrapText="1"/>
    </xf>
    <xf numFmtId="20" fontId="4" fillId="0" borderId="45" xfId="0" applyNumberFormat="1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56" fillId="31" borderId="1" xfId="0" applyFont="1" applyFill="1" applyBorder="1" applyAlignment="1">
      <alignment horizontal="center" wrapText="1"/>
    </xf>
    <xf numFmtId="20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7" fillId="30" borderId="1" xfId="0" applyFont="1" applyFill="1" applyBorder="1" applyAlignment="1">
      <alignment horizontal="center" wrapText="1"/>
    </xf>
    <xf numFmtId="20" fontId="4" fillId="0" borderId="45" xfId="0" applyNumberFormat="1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15" fontId="4" fillId="3" borderId="2" xfId="0" applyNumberFormat="1" applyFont="1" applyFill="1" applyBorder="1" applyAlignment="1">
      <alignment horizontal="center" wrapText="1"/>
    </xf>
    <xf numFmtId="0" fontId="4" fillId="3" borderId="45" xfId="0" applyFont="1" applyFill="1" applyBorder="1" applyAlignment="1">
      <alignment horizontal="center" wrapText="1"/>
    </xf>
    <xf numFmtId="15" fontId="4" fillId="3" borderId="45" xfId="0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45" xfId="0" applyFont="1" applyBorder="1" applyAlignment="1">
      <alignment horizontal="left" wrapText="1"/>
    </xf>
    <xf numFmtId="0" fontId="35" fillId="34" borderId="1" xfId="0" applyFont="1" applyFill="1" applyBorder="1" applyAlignment="1">
      <alignment wrapText="1"/>
    </xf>
    <xf numFmtId="0" fontId="35" fillId="34" borderId="2" xfId="0" applyFont="1" applyFill="1" applyBorder="1" applyAlignment="1">
      <alignment wrapText="1"/>
    </xf>
    <xf numFmtId="0" fontId="57" fillId="30" borderId="1" xfId="0" applyFont="1" applyFill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20" fontId="4" fillId="0" borderId="45" xfId="0" applyNumberFormat="1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58" fillId="0" borderId="8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15" fontId="4" fillId="3" borderId="2" xfId="0" applyNumberFormat="1" applyFont="1" applyFill="1" applyBorder="1" applyAlignment="1">
      <alignment horizontal="center" vertical="center" wrapText="1"/>
    </xf>
    <xf numFmtId="0" fontId="4" fillId="3" borderId="45" xfId="0" applyFont="1" applyFill="1" applyBorder="1" applyAlignment="1">
      <alignment horizontal="center" vertical="center" wrapText="1"/>
    </xf>
    <xf numFmtId="15" fontId="4" fillId="3" borderId="45" xfId="0" applyNumberFormat="1" applyFont="1" applyFill="1" applyBorder="1" applyAlignment="1">
      <alignment horizontal="center" vertical="center" wrapText="1"/>
    </xf>
    <xf numFmtId="0" fontId="4" fillId="33" borderId="2" xfId="0" applyFont="1" applyFill="1" applyBorder="1" applyAlignment="1">
      <alignment horizontal="center" wrapText="1"/>
    </xf>
    <xf numFmtId="15" fontId="4" fillId="33" borderId="2" xfId="0" applyNumberFormat="1" applyFont="1" applyFill="1" applyBorder="1" applyAlignment="1">
      <alignment horizontal="center" wrapText="1"/>
    </xf>
    <xf numFmtId="20" fontId="59" fillId="33" borderId="49" xfId="0" applyNumberFormat="1" applyFont="1" applyFill="1" applyBorder="1" applyAlignment="1">
      <alignment horizontal="center" wrapText="1"/>
    </xf>
    <xf numFmtId="0" fontId="4" fillId="33" borderId="45" xfId="0" applyFont="1" applyFill="1" applyBorder="1" applyAlignment="1">
      <alignment horizontal="center" wrapText="1"/>
    </xf>
    <xf numFmtId="15" fontId="4" fillId="33" borderId="45" xfId="0" applyNumberFormat="1" applyFont="1" applyFill="1" applyBorder="1" applyAlignment="1">
      <alignment horizontal="center" wrapText="1"/>
    </xf>
    <xf numFmtId="0" fontId="32" fillId="0" borderId="6" xfId="0" applyFont="1" applyBorder="1" applyAlignment="1">
      <alignment wrapText="1"/>
    </xf>
    <xf numFmtId="0" fontId="4" fillId="30" borderId="1" xfId="0" applyFont="1" applyFill="1" applyBorder="1" applyAlignment="1">
      <alignment horizontal="center"/>
    </xf>
    <xf numFmtId="20" fontId="4" fillId="0" borderId="45" xfId="0" applyNumberFormat="1" applyFont="1" applyBorder="1" applyAlignment="1">
      <alignment horizontal="center"/>
    </xf>
    <xf numFmtId="0" fontId="4" fillId="0" borderId="45" xfId="0" applyFont="1" applyBorder="1" applyAlignment="1">
      <alignment horizontal="left"/>
    </xf>
    <xf numFmtId="0" fontId="35" fillId="3" borderId="4" xfId="0" applyFont="1" applyFill="1" applyBorder="1" applyAlignment="1">
      <alignment wrapText="1"/>
    </xf>
    <xf numFmtId="0" fontId="35" fillId="3" borderId="7" xfId="0" applyFont="1" applyFill="1" applyBorder="1" applyAlignment="1">
      <alignment wrapText="1"/>
    </xf>
    <xf numFmtId="0" fontId="59" fillId="33" borderId="1" xfId="0" applyFont="1" applyFill="1" applyBorder="1" applyAlignment="1">
      <alignment horizontal="left" wrapText="1"/>
    </xf>
    <xf numFmtId="0" fontId="59" fillId="33" borderId="51" xfId="0" applyFont="1" applyFill="1" applyBorder="1" applyAlignment="1">
      <alignment horizontal="center" wrapText="1"/>
    </xf>
    <xf numFmtId="0" fontId="59" fillId="33" borderId="52" xfId="0" applyFont="1" applyFill="1" applyBorder="1" applyAlignment="1">
      <alignment horizontal="center" wrapText="1"/>
    </xf>
    <xf numFmtId="0" fontId="58" fillId="0" borderId="17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wrapText="1"/>
    </xf>
    <xf numFmtId="20" fontId="59" fillId="33" borderId="50" xfId="0" applyNumberFormat="1" applyFont="1" applyFill="1" applyBorder="1" applyAlignment="1">
      <alignment horizontal="center" wrapText="1"/>
    </xf>
    <xf numFmtId="0" fontId="56" fillId="31" borderId="5" xfId="0" applyFont="1" applyFill="1" applyBorder="1" applyAlignment="1">
      <alignment horizontal="center" wrapText="1"/>
    </xf>
    <xf numFmtId="0" fontId="4" fillId="30" borderId="6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21" fontId="54" fillId="0" borderId="9" xfId="0" applyNumberFormat="1" applyFont="1" applyBorder="1"/>
    <xf numFmtId="0" fontId="54" fillId="0" borderId="1" xfId="0" applyFont="1" applyBorder="1"/>
    <xf numFmtId="0" fontId="54" fillId="30" borderId="1" xfId="0" applyFont="1" applyFill="1" applyBorder="1"/>
    <xf numFmtId="0" fontId="54" fillId="11" borderId="1" xfId="0" applyFont="1" applyFill="1" applyBorder="1"/>
    <xf numFmtId="0" fontId="3" fillId="0" borderId="4" xfId="1" applyBorder="1" applyAlignment="1">
      <alignment horizontal="center" vertical="center" wrapText="1"/>
    </xf>
    <xf numFmtId="0" fontId="3" fillId="0" borderId="10" xfId="1" applyBorder="1" applyAlignment="1">
      <alignment horizontal="center" vertical="center" wrapText="1"/>
    </xf>
    <xf numFmtId="20" fontId="0" fillId="3" borderId="5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0" fontId="0" fillId="3" borderId="5" xfId="0" applyNumberFormat="1" applyFill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0" fontId="54" fillId="0" borderId="1" xfId="0" applyFont="1" applyBorder="1" applyAlignment="1">
      <alignment wrapText="1"/>
    </xf>
    <xf numFmtId="166" fontId="42" fillId="3" borderId="1" xfId="0" applyNumberFormat="1" applyFont="1" applyFill="1" applyBorder="1" applyAlignment="1">
      <alignment horizontal="center" vertical="center" wrapText="1"/>
    </xf>
    <xf numFmtId="21" fontId="4" fillId="0" borderId="14" xfId="0" applyNumberFormat="1" applyFont="1" applyBorder="1"/>
    <xf numFmtId="21" fontId="54" fillId="0" borderId="14" xfId="0" applyNumberFormat="1" applyFont="1" applyBorder="1"/>
    <xf numFmtId="0" fontId="30" fillId="2" borderId="1" xfId="0" applyFont="1" applyFill="1" applyBorder="1" applyAlignment="1">
      <alignment horizontal="center" vertical="center"/>
    </xf>
    <xf numFmtId="0" fontId="42" fillId="3" borderId="1" xfId="0" applyFont="1" applyFill="1" applyBorder="1" applyAlignment="1">
      <alignment vertical="center" wrapText="1"/>
    </xf>
    <xf numFmtId="0" fontId="43" fillId="23" borderId="12" xfId="0" applyFont="1" applyFill="1" applyBorder="1" applyAlignment="1">
      <alignment horizontal="center" vertical="center" wrapText="1"/>
    </xf>
    <xf numFmtId="0" fontId="42" fillId="24" borderId="45" xfId="0" applyFont="1" applyFill="1" applyBorder="1" applyAlignment="1">
      <alignment horizontal="center" vertical="center" wrapText="1"/>
    </xf>
    <xf numFmtId="0" fontId="42" fillId="24" borderId="6" xfId="0" applyFont="1" applyFill="1" applyBorder="1" applyAlignment="1">
      <alignment horizontal="center" vertical="center" wrapText="1"/>
    </xf>
    <xf numFmtId="166" fontId="42" fillId="24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20" fontId="42" fillId="0" borderId="6" xfId="0" applyNumberFormat="1" applyFont="1" applyBorder="1" applyAlignment="1">
      <alignment horizontal="center" vertical="center" wrapText="1"/>
    </xf>
    <xf numFmtId="0" fontId="42" fillId="0" borderId="6" xfId="0" applyFont="1" applyBorder="1" applyAlignment="1">
      <alignment horizontal="center" vertical="center" wrapText="1"/>
    </xf>
    <xf numFmtId="0" fontId="42" fillId="0" borderId="6" xfId="0" applyFont="1" applyBorder="1" applyAlignment="1">
      <alignment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6" fontId="5" fillId="3" borderId="6" xfId="0" applyNumberFormat="1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20" fontId="5" fillId="0" borderId="6" xfId="0" applyNumberFormat="1" applyFont="1" applyBorder="1" applyAlignment="1">
      <alignment horizontal="center" vertical="center" wrapText="1"/>
    </xf>
    <xf numFmtId="0" fontId="42" fillId="3" borderId="7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166" fontId="5" fillId="3" borderId="14" xfId="0" applyNumberFormat="1" applyFont="1" applyFill="1" applyBorder="1" applyAlignment="1">
      <alignment horizontal="center" vertical="center" wrapText="1"/>
    </xf>
    <xf numFmtId="20" fontId="5" fillId="0" borderId="14" xfId="0" applyNumberFormat="1" applyFont="1" applyBorder="1" applyAlignment="1">
      <alignment horizontal="center" vertical="center" wrapText="1"/>
    </xf>
    <xf numFmtId="0" fontId="42" fillId="3" borderId="11" xfId="0" applyFont="1" applyFill="1" applyBorder="1" applyAlignment="1">
      <alignment vertical="center" wrapText="1"/>
    </xf>
    <xf numFmtId="20" fontId="54" fillId="0" borderId="1" xfId="0" applyNumberFormat="1" applyFont="1" applyBorder="1"/>
    <xf numFmtId="20" fontId="4" fillId="0" borderId="1" xfId="0" applyNumberFormat="1" applyFont="1" applyBorder="1"/>
    <xf numFmtId="0" fontId="4" fillId="0" borderId="1" xfId="0" quotePrefix="1" applyFont="1" applyBorder="1"/>
    <xf numFmtId="0" fontId="4" fillId="0" borderId="1" xfId="0" applyFont="1" applyBorder="1" applyAlignment="1">
      <alignment wrapText="1"/>
    </xf>
    <xf numFmtId="0" fontId="39" fillId="21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center" vertical="center"/>
    </xf>
    <xf numFmtId="0" fontId="40" fillId="0" borderId="45" xfId="0" applyFont="1" applyBorder="1"/>
    <xf numFmtId="166" fontId="42" fillId="3" borderId="6" xfId="0" applyNumberFormat="1" applyFont="1" applyFill="1" applyBorder="1" applyAlignment="1">
      <alignment horizontal="center" vertical="center" wrapText="1"/>
    </xf>
    <xf numFmtId="0" fontId="40" fillId="31" borderId="6" xfId="0" applyFont="1" applyFill="1" applyBorder="1"/>
    <xf numFmtId="20" fontId="40" fillId="0" borderId="45" xfId="0" applyNumberFormat="1" applyFont="1" applyBorder="1"/>
    <xf numFmtId="0" fontId="40" fillId="32" borderId="6" xfId="0" applyFont="1" applyFill="1" applyBorder="1"/>
    <xf numFmtId="0" fontId="59" fillId="33" borderId="53" xfId="0" applyFont="1" applyFill="1" applyBorder="1" applyAlignment="1">
      <alignment wrapText="1"/>
    </xf>
    <xf numFmtId="0" fontId="4" fillId="34" borderId="2" xfId="0" applyFont="1" applyFill="1" applyBorder="1" applyAlignment="1">
      <alignment horizontal="center" wrapText="1"/>
    </xf>
    <xf numFmtId="0" fontId="57" fillId="30" borderId="4" xfId="0" applyFont="1" applyFill="1" applyBorder="1" applyAlignment="1">
      <alignment horizontal="center" wrapText="1"/>
    </xf>
    <xf numFmtId="0" fontId="59" fillId="33" borderId="53" xfId="0" applyFont="1" applyFill="1" applyBorder="1" applyAlignment="1">
      <alignment horizontal="center" wrapText="1"/>
    </xf>
    <xf numFmtId="0" fontId="40" fillId="30" borderId="1" xfId="0" applyFont="1" applyFill="1" applyBorder="1"/>
    <xf numFmtId="0" fontId="40" fillId="33" borderId="45" xfId="0" applyFont="1" applyFill="1" applyBorder="1" applyAlignment="1">
      <alignment horizontal="center" wrapText="1"/>
    </xf>
    <xf numFmtId="15" fontId="40" fillId="3" borderId="2" xfId="0" applyNumberFormat="1" applyFont="1" applyFill="1" applyBorder="1" applyAlignment="1">
      <alignment horizontal="center" wrapText="1"/>
    </xf>
    <xf numFmtId="0" fontId="40" fillId="3" borderId="2" xfId="0" applyFont="1" applyFill="1" applyBorder="1" applyAlignment="1">
      <alignment horizontal="center" wrapText="1"/>
    </xf>
    <xf numFmtId="20" fontId="40" fillId="0" borderId="2" xfId="0" applyNumberFormat="1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20" fontId="40" fillId="0" borderId="45" xfId="0" applyNumberFormat="1" applyFont="1" applyBorder="1" applyAlignment="1">
      <alignment horizontal="center"/>
    </xf>
    <xf numFmtId="0" fontId="40" fillId="0" borderId="45" xfId="0" applyFont="1" applyBorder="1" applyAlignment="1">
      <alignment horizontal="center"/>
    </xf>
    <xf numFmtId="0" fontId="40" fillId="30" borderId="1" xfId="0" applyFont="1" applyFill="1" applyBorder="1" applyAlignment="1">
      <alignment horizontal="center"/>
    </xf>
    <xf numFmtId="0" fontId="40" fillId="0" borderId="6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0" fillId="3" borderId="1" xfId="0" applyFont="1" applyFill="1" applyBorder="1" applyAlignment="1">
      <alignment horizontal="center" wrapText="1"/>
    </xf>
    <xf numFmtId="0" fontId="4" fillId="18" borderId="1" xfId="0" applyFont="1" applyFill="1" applyBorder="1" applyAlignment="1">
      <alignment horizontal="center"/>
    </xf>
    <xf numFmtId="15" fontId="40" fillId="3" borderId="3" xfId="0" applyNumberFormat="1" applyFont="1" applyFill="1" applyBorder="1" applyAlignment="1">
      <alignment horizontal="center" wrapText="1"/>
    </xf>
    <xf numFmtId="166" fontId="5" fillId="3" borderId="4" xfId="0" applyNumberFormat="1" applyFont="1" applyFill="1" applyBorder="1" applyAlignment="1">
      <alignment horizontal="center" vertical="center" wrapText="1"/>
    </xf>
    <xf numFmtId="0" fontId="5" fillId="30" borderId="2" xfId="0" applyFont="1" applyFill="1" applyBorder="1" applyAlignment="1">
      <alignment horizontal="center" vertical="center" wrapText="1"/>
    </xf>
    <xf numFmtId="0" fontId="4" fillId="31" borderId="2" xfId="0" applyFont="1" applyFill="1" applyBorder="1"/>
    <xf numFmtId="0" fontId="40" fillId="3" borderId="9" xfId="0" applyFont="1" applyFill="1" applyBorder="1" applyAlignment="1">
      <alignment horizontal="center" wrapText="1"/>
    </xf>
    <xf numFmtId="167" fontId="0" fillId="4" borderId="1" xfId="0" applyNumberFormat="1" applyFill="1" applyBorder="1" applyAlignment="1">
      <alignment vertical="center"/>
    </xf>
    <xf numFmtId="0" fontId="0" fillId="4" borderId="1" xfId="0" applyFill="1" applyBorder="1"/>
    <xf numFmtId="167" fontId="0" fillId="4" borderId="7" xfId="0" applyNumberFormat="1" applyFill="1" applyBorder="1" applyAlignment="1">
      <alignment vertical="center"/>
    </xf>
    <xf numFmtId="0" fontId="0" fillId="23" borderId="4" xfId="0" applyFill="1" applyBorder="1" applyAlignment="1">
      <alignment horizontal="center" vertical="center"/>
    </xf>
    <xf numFmtId="0" fontId="4" fillId="0" borderId="4" xfId="0" applyFont="1" applyBorder="1"/>
    <xf numFmtId="0" fontId="4" fillId="0" borderId="7" xfId="0" applyFont="1" applyBorder="1"/>
    <xf numFmtId="0" fontId="42" fillId="31" borderId="5" xfId="0" applyFont="1" applyFill="1" applyBorder="1" applyAlignment="1">
      <alignment horizontal="center" vertical="center" wrapText="1"/>
    </xf>
    <xf numFmtId="0" fontId="42" fillId="30" borderId="1" xfId="0" applyFont="1" applyFill="1" applyBorder="1" applyAlignment="1">
      <alignment horizontal="center" vertical="center" wrapText="1"/>
    </xf>
    <xf numFmtId="0" fontId="42" fillId="31" borderId="1" xfId="0" applyFont="1" applyFill="1" applyBorder="1" applyAlignment="1">
      <alignment horizontal="center" vertical="center" wrapText="1"/>
    </xf>
    <xf numFmtId="0" fontId="15" fillId="24" borderId="38" xfId="0" applyFont="1" applyFill="1" applyBorder="1" applyAlignment="1">
      <alignment horizontal="left" vertical="center"/>
    </xf>
    <xf numFmtId="0" fontId="15" fillId="24" borderId="54" xfId="0" applyFont="1" applyFill="1" applyBorder="1" applyAlignment="1">
      <alignment horizontal="left" vertical="center"/>
    </xf>
    <xf numFmtId="0" fontId="15" fillId="24" borderId="55" xfId="0" applyFont="1" applyFill="1" applyBorder="1" applyAlignment="1">
      <alignment horizontal="left" vertical="center"/>
    </xf>
    <xf numFmtId="0" fontId="44" fillId="24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4" borderId="5" xfId="0" applyFill="1" applyBorder="1"/>
    <xf numFmtId="0" fontId="4" fillId="0" borderId="0" xfId="0" applyFont="1"/>
    <xf numFmtId="0" fontId="4" fillId="0" borderId="1" xfId="0" applyFont="1" applyBorder="1" applyAlignment="1">
      <alignment horizontal="center" wrapText="1"/>
    </xf>
    <xf numFmtId="20" fontId="4" fillId="0" borderId="3" xfId="0" applyNumberFormat="1" applyFont="1" applyBorder="1" applyAlignment="1">
      <alignment horizontal="center"/>
    </xf>
    <xf numFmtId="20" fontId="4" fillId="0" borderId="0" xfId="0" applyNumberFormat="1" applyFont="1" applyAlignment="1">
      <alignment horizontal="center"/>
    </xf>
    <xf numFmtId="15" fontId="4" fillId="0" borderId="2" xfId="0" applyNumberFormat="1" applyFont="1" applyBorder="1"/>
    <xf numFmtId="0" fontId="42" fillId="6" borderId="10" xfId="0" applyFont="1" applyFill="1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1" fontId="0" fillId="0" borderId="0" xfId="0" applyNumberFormat="1"/>
    <xf numFmtId="0" fontId="40" fillId="31" borderId="1" xfId="0" applyFont="1" applyFill="1" applyBorder="1" applyAlignment="1">
      <alignment horizontal="center"/>
    </xf>
    <xf numFmtId="0" fontId="42" fillId="0" borderId="9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21" fontId="0" fillId="0" borderId="0" xfId="0" applyNumberFormat="1"/>
    <xf numFmtId="0" fontId="42" fillId="0" borderId="2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0" fillId="0" borderId="4" xfId="0" applyFont="1" applyBorder="1"/>
    <xf numFmtId="0" fontId="0" fillId="23" borderId="5" xfId="0" applyFill="1" applyBorder="1" applyAlignment="1">
      <alignment horizontal="center" vertical="center"/>
    </xf>
    <xf numFmtId="0" fontId="4" fillId="0" borderId="3" xfId="0" applyFont="1" applyBorder="1"/>
    <xf numFmtId="0" fontId="40" fillId="0" borderId="5" xfId="0" applyFont="1" applyBorder="1"/>
    <xf numFmtId="0" fontId="54" fillId="0" borderId="2" xfId="0" applyFont="1" applyBorder="1"/>
    <xf numFmtId="0" fontId="54" fillId="0" borderId="45" xfId="0" applyFont="1" applyBorder="1"/>
    <xf numFmtId="0" fontId="54" fillId="31" borderId="1" xfId="0" applyFont="1" applyFill="1" applyBorder="1"/>
    <xf numFmtId="1" fontId="7" fillId="7" borderId="4" xfId="0" applyNumberFormat="1" applyFont="1" applyFill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33" borderId="2" xfId="0" applyFont="1" applyFill="1" applyBorder="1" applyAlignment="1">
      <alignment horizontal="center" vertical="center" wrapText="1"/>
    </xf>
    <xf numFmtId="0" fontId="54" fillId="14" borderId="1" xfId="0" applyFont="1" applyFill="1" applyBorder="1" applyAlignment="1">
      <alignment horizontal="center" vertical="center" wrapText="1"/>
    </xf>
    <xf numFmtId="0" fontId="5" fillId="33" borderId="1" xfId="0" applyFont="1" applyFill="1" applyBorder="1" applyAlignment="1">
      <alignment horizontal="center" vertical="center" wrapText="1"/>
    </xf>
    <xf numFmtId="0" fontId="15" fillId="28" borderId="1" xfId="0" applyFont="1" applyFill="1" applyBorder="1" applyAlignment="1">
      <alignment horizontal="center" vertical="center"/>
    </xf>
    <xf numFmtId="0" fontId="15" fillId="28" borderId="5" xfId="0" applyFont="1" applyFill="1" applyBorder="1" applyAlignment="1">
      <alignment horizontal="center" vertical="center"/>
    </xf>
    <xf numFmtId="0" fontId="8" fillId="3" borderId="5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15" fillId="26" borderId="8" xfId="0" applyFont="1" applyFill="1" applyBorder="1" applyAlignment="1">
      <alignment horizontal="left" vertical="center" wrapText="1"/>
    </xf>
    <xf numFmtId="0" fontId="0" fillId="3" borderId="19" xfId="0" quotePrefix="1" applyFill="1" applyBorder="1" applyAlignment="1">
      <alignment horizontal="left" vertical="center"/>
    </xf>
    <xf numFmtId="0" fontId="0" fillId="3" borderId="21" xfId="0" quotePrefix="1" applyFill="1" applyBorder="1" applyAlignment="1">
      <alignment horizontal="left" vertical="center"/>
    </xf>
    <xf numFmtId="0" fontId="0" fillId="3" borderId="22" xfId="0" quotePrefix="1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52" fillId="17" borderId="1" xfId="0" applyFont="1" applyFill="1" applyBorder="1" applyAlignment="1">
      <alignment horizontal="left" vertical="center" wrapText="1"/>
    </xf>
    <xf numFmtId="0" fontId="48" fillId="17" borderId="1" xfId="0" applyFont="1" applyFill="1" applyBorder="1" applyAlignment="1">
      <alignment horizontal="left" vertical="center" wrapText="1"/>
    </xf>
    <xf numFmtId="0" fontId="15" fillId="26" borderId="19" xfId="0" applyFont="1" applyFill="1" applyBorder="1" applyAlignment="1">
      <alignment horizontal="center" vertical="center" wrapText="1"/>
    </xf>
    <xf numFmtId="0" fontId="15" fillId="26" borderId="21" xfId="0" applyFont="1" applyFill="1" applyBorder="1" applyAlignment="1">
      <alignment horizontal="center" vertical="center" wrapText="1"/>
    </xf>
    <xf numFmtId="0" fontId="15" fillId="26" borderId="22" xfId="0" applyFont="1" applyFill="1" applyBorder="1" applyAlignment="1">
      <alignment horizontal="center" vertical="center" wrapText="1"/>
    </xf>
    <xf numFmtId="0" fontId="52" fillId="18" borderId="1" xfId="0" applyFont="1" applyFill="1" applyBorder="1" applyAlignment="1">
      <alignment horizontal="left" vertical="center" wrapText="1"/>
    </xf>
    <xf numFmtId="0" fontId="48" fillId="18" borderId="1" xfId="0" applyFont="1" applyFill="1" applyBorder="1" applyAlignment="1">
      <alignment horizontal="left" vertical="center" wrapText="1"/>
    </xf>
    <xf numFmtId="0" fontId="47" fillId="25" borderId="1" xfId="0" applyFont="1" applyFill="1" applyBorder="1" applyAlignment="1">
      <alignment horizontal="left" vertical="center" wrapText="1"/>
    </xf>
    <xf numFmtId="0" fontId="48" fillId="25" borderId="1" xfId="0" applyFont="1" applyFill="1" applyBorder="1" applyAlignment="1">
      <alignment horizontal="left" vertical="center" wrapText="1"/>
    </xf>
    <xf numFmtId="0" fontId="3" fillId="3" borderId="4" xfId="1" quotePrefix="1" applyFill="1" applyBorder="1" applyAlignment="1">
      <alignment horizontal="center" vertical="center"/>
    </xf>
    <xf numFmtId="0" fontId="3" fillId="3" borderId="3" xfId="1" quotePrefix="1" applyFill="1" applyBorder="1" applyAlignment="1">
      <alignment horizontal="center" vertical="center"/>
    </xf>
    <xf numFmtId="0" fontId="15" fillId="25" borderId="1" xfId="0" applyFont="1" applyFill="1" applyBorder="1" applyAlignment="1">
      <alignment horizontal="left" vertical="center" wrapText="1"/>
    </xf>
    <xf numFmtId="0" fontId="15" fillId="25" borderId="4" xfId="0" applyFont="1" applyFill="1" applyBorder="1" applyAlignment="1">
      <alignment horizontal="left" vertical="center" wrapText="1"/>
    </xf>
    <xf numFmtId="0" fontId="50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51" fillId="0" borderId="1" xfId="0" applyFont="1" applyBorder="1" applyAlignment="1">
      <alignment horizontal="left" vertical="center" wrapText="1"/>
    </xf>
    <xf numFmtId="0" fontId="52" fillId="26" borderId="1" xfId="0" applyFont="1" applyFill="1" applyBorder="1" applyAlignment="1">
      <alignment horizontal="left" vertical="center" wrapText="1"/>
    </xf>
    <xf numFmtId="0" fontId="48" fillId="26" borderId="1" xfId="0" applyFont="1" applyFill="1" applyBorder="1" applyAlignment="1">
      <alignment horizontal="left" vertical="center" wrapText="1"/>
    </xf>
    <xf numFmtId="0" fontId="15" fillId="27" borderId="8" xfId="0" applyFont="1" applyFill="1" applyBorder="1" applyAlignment="1">
      <alignment horizontal="center" vertical="center" wrapText="1"/>
    </xf>
    <xf numFmtId="0" fontId="0" fillId="27" borderId="16" xfId="0" applyFill="1" applyBorder="1" applyAlignment="1">
      <alignment horizontal="center" vertical="center" wrapText="1"/>
    </xf>
    <xf numFmtId="0" fontId="0" fillId="27" borderId="17" xfId="0" applyFill="1" applyBorder="1" applyAlignment="1">
      <alignment horizontal="center" vertical="center" wrapText="1"/>
    </xf>
    <xf numFmtId="0" fontId="0" fillId="27" borderId="18" xfId="0" applyFill="1" applyBorder="1" applyAlignment="1">
      <alignment horizontal="center" vertical="center" wrapText="1"/>
    </xf>
    <xf numFmtId="0" fontId="47" fillId="17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42" xfId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5" fillId="17" borderId="8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15" fillId="25" borderId="8" xfId="0" applyFont="1" applyFill="1" applyBorder="1" applyAlignment="1">
      <alignment horizontal="center" vertical="center" wrapText="1"/>
    </xf>
    <xf numFmtId="0" fontId="0" fillId="25" borderId="8" xfId="0" applyFill="1" applyBorder="1" applyAlignment="1">
      <alignment horizontal="center" vertical="center" wrapText="1"/>
    </xf>
    <xf numFmtId="0" fontId="15" fillId="26" borderId="8" xfId="0" applyFont="1" applyFill="1" applyBorder="1" applyAlignment="1">
      <alignment horizontal="center" vertical="center" wrapText="1"/>
    </xf>
    <xf numFmtId="0" fontId="0" fillId="26" borderId="8" xfId="0" applyFill="1" applyBorder="1" applyAlignment="1">
      <alignment horizontal="center" vertical="center" wrapText="1"/>
    </xf>
    <xf numFmtId="0" fontId="15" fillId="18" borderId="17" xfId="0" applyFont="1" applyFill="1" applyBorder="1" applyAlignment="1">
      <alignment horizontal="center" vertical="center" wrapText="1"/>
    </xf>
    <xf numFmtId="0" fontId="15" fillId="18" borderId="18" xfId="0" applyFont="1" applyFill="1" applyBorder="1" applyAlignment="1">
      <alignment horizontal="center" vertical="center" wrapText="1"/>
    </xf>
    <xf numFmtId="0" fontId="0" fillId="18" borderId="17" xfId="0" applyFill="1" applyBorder="1" applyAlignment="1">
      <alignment horizontal="center" vertical="center" wrapText="1"/>
    </xf>
    <xf numFmtId="0" fontId="0" fillId="18" borderId="18" xfId="0" applyFill="1" applyBorder="1" applyAlignment="1">
      <alignment horizontal="center" vertical="center" wrapText="1"/>
    </xf>
    <xf numFmtId="0" fontId="15" fillId="7" borderId="40" xfId="0" applyFont="1" applyFill="1" applyBorder="1" applyAlignment="1">
      <alignment horizontal="center" vertical="center"/>
    </xf>
    <xf numFmtId="0" fontId="15" fillId="7" borderId="41" xfId="0" applyFont="1" applyFill="1" applyBorder="1" applyAlignment="1">
      <alignment horizontal="center" vertical="center"/>
    </xf>
    <xf numFmtId="3" fontId="7" fillId="5" borderId="4" xfId="0" applyNumberFormat="1" applyFont="1" applyFill="1" applyBorder="1" applyAlignment="1">
      <alignment horizontal="center" vertical="center"/>
    </xf>
    <xf numFmtId="3" fontId="7" fillId="5" borderId="3" xfId="0" applyNumberFormat="1" applyFont="1" applyFill="1" applyBorder="1" applyAlignment="1">
      <alignment horizontal="center" vertical="center"/>
    </xf>
    <xf numFmtId="1" fontId="7" fillId="5" borderId="4" xfId="0" applyNumberFormat="1" applyFont="1" applyFill="1" applyBorder="1" applyAlignment="1">
      <alignment horizontal="center" vertical="center"/>
    </xf>
    <xf numFmtId="1" fontId="7" fillId="5" borderId="3" xfId="0" applyNumberFormat="1" applyFont="1" applyFill="1" applyBorder="1" applyAlignment="1">
      <alignment horizontal="center" vertical="center"/>
    </xf>
    <xf numFmtId="1" fontId="7" fillId="5" borderId="2" xfId="0" applyNumberFormat="1" applyFont="1" applyFill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37" fillId="19" borderId="5" xfId="0" applyFont="1" applyFill="1" applyBorder="1" applyAlignment="1">
      <alignment horizontal="center" vertical="center"/>
    </xf>
    <xf numFmtId="0" fontId="37" fillId="19" borderId="1" xfId="0" applyFont="1" applyFill="1" applyBorder="1" applyAlignment="1">
      <alignment horizontal="center" vertical="center"/>
    </xf>
    <xf numFmtId="0" fontId="32" fillId="20" borderId="1" xfId="0" applyFont="1" applyFill="1" applyBorder="1" applyAlignment="1">
      <alignment horizontal="center" vertical="center" wrapText="1"/>
    </xf>
    <xf numFmtId="0" fontId="33" fillId="2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Bình thường" xfId="0" builtinId="0"/>
    <cellStyle name="Hyperlink" xfId="1" xr:uid="{00000000-000B-0000-0000-000008000000}"/>
  </cellStyles>
  <dxfs count="5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B4C6E7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6" formatCode="[$-409]d\-mmm\-yy;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EB9C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h:mm;@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5" formatCode="h:mm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rgb="FF000000"/>
          <bgColor rgb="FFB4C6E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6" formatCode="[$-409]d\-mmm\-yy;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numFmt numFmtId="3" formatCode="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Roard of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6C-4D22-BDC6-FBF4613573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6C-4D22-BDC6-FBF4613573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6C-4D22-BDC6-FBF4613573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E6C-4D22-BDC6-FBF4613573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'1.1 Chart'!$C$6:$C$9</c:f>
              <c:strCache>
                <c:ptCount val="4"/>
                <c:pt idx="0">
                  <c:v>Sum of City
(km)</c:v>
                </c:pt>
                <c:pt idx="1">
                  <c:v>Sum of Highway
(kms)</c:v>
                </c:pt>
                <c:pt idx="2">
                  <c:v>Sum of "Rural
(kms)"</c:v>
                </c:pt>
                <c:pt idx="3">
                  <c:v>Sum of Mountain
(kms)</c:v>
                </c:pt>
              </c:strCache>
            </c:strRef>
          </c:cat>
          <c:val>
            <c:numRef>
              <c:f>'1.1 Chart'!$D$6:$D$9</c:f>
              <c:numCache>
                <c:formatCode>0.00%</c:formatCode>
                <c:ptCount val="4"/>
                <c:pt idx="0">
                  <c:v>0.20569747838586214</c:v>
                </c:pt>
                <c:pt idx="1">
                  <c:v>0.70633634289920866</c:v>
                </c:pt>
                <c:pt idx="2">
                  <c:v>7.66600222748096E-2</c:v>
                </c:pt>
                <c:pt idx="3">
                  <c:v>1.1306156440119623E-2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B-4480-BA97-4CFF7E3A3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[VF6LHD_PLUS_PHL_Fleet test_Summary report.xlsx]1.1 Chart!PivotTable1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Mileage accumulate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'1.1 Chart'!$B$5</c:f>
              <c:strCache>
                <c:ptCount val="1"/>
                <c:pt idx="0">
                  <c:v>Tổng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'1.1 Chart'!$A$6:$A$9</c:f>
              <c:strCache>
                <c:ptCount val="4"/>
                <c:pt idx="0">
                  <c:v>Sum of City
(km)</c:v>
                </c:pt>
                <c:pt idx="1">
                  <c:v>Sum of Highway
(kms)</c:v>
                </c:pt>
                <c:pt idx="2">
                  <c:v>Sum of "Rural
(kms)"</c:v>
                </c:pt>
                <c:pt idx="3">
                  <c:v>Sum of Mountain
(kms)</c:v>
                </c:pt>
              </c:strCache>
            </c:strRef>
          </c:cat>
          <c:val>
            <c:numRef>
              <c:f>'1.1 Chart'!$B$6:$B$9</c:f>
              <c:numCache>
                <c:formatCode>#,##0</c:formatCode>
                <c:ptCount val="4"/>
                <c:pt idx="0">
                  <c:v>2584.5888159183583</c:v>
                </c:pt>
                <c:pt idx="1">
                  <c:v>8875.1161485285575</c:v>
                </c:pt>
                <c:pt idx="2">
                  <c:v>963.23317988298277</c:v>
                </c:pt>
                <c:pt idx="3">
                  <c:v>142.06185567010309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36-473B-A577-44C8ABBD0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1829000"/>
        <c:axId val="1271831048"/>
      </c:barChart>
      <c:catAx>
        <c:axId val="127182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831048"/>
        <c:crosses val="autoZero"/>
        <c:auto val="1"/>
        <c:lblAlgn val="ctr"/>
        <c:lblOffset val="100"/>
        <c:noMultiLvlLbl val="0"/>
      </c:catAx>
      <c:valAx>
        <c:axId val="127183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8290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[VF6LHD_PLUS_PHL_Fleet test_Summary report.xlsx]1.1 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ADAS issue Counts by Feature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'1.1 Chart'!$B$24</c:f>
              <c:strCache>
                <c:ptCount val="1"/>
                <c:pt idx="0">
                  <c:v>Tổng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'1.1 Chart'!$A$25:$A$42</c:f>
              <c:strCache>
                <c:ptCount val="17"/>
                <c:pt idx="0">
                  <c:v>ACC</c:v>
                </c:pt>
                <c:pt idx="1">
                  <c:v>AEB</c:v>
                </c:pt>
                <c:pt idx="2">
                  <c:v>AHB</c:v>
                </c:pt>
                <c:pt idx="3">
                  <c:v>ALCA</c:v>
                </c:pt>
                <c:pt idx="4">
                  <c:v>BSD</c:v>
                </c:pt>
                <c:pt idx="5">
                  <c:v>DOW</c:v>
                </c:pt>
                <c:pt idx="6">
                  <c:v>ELK</c:v>
                </c:pt>
                <c:pt idx="7">
                  <c:v>FCW</c:v>
                </c:pt>
                <c:pt idx="8">
                  <c:v>FPA</c:v>
                </c:pt>
                <c:pt idx="9">
                  <c:v>HWA</c:v>
                </c:pt>
                <c:pt idx="10">
                  <c:v>LDW</c:v>
                </c:pt>
                <c:pt idx="11">
                  <c:v>LKA</c:v>
                </c:pt>
                <c:pt idx="12">
                  <c:v>RCTA</c:v>
                </c:pt>
                <c:pt idx="13">
                  <c:v>RPA</c:v>
                </c:pt>
                <c:pt idx="14">
                  <c:v>SVM</c:v>
                </c:pt>
                <c:pt idx="15">
                  <c:v>DDAW</c:v>
                </c:pt>
                <c:pt idx="16">
                  <c:v>(trống)</c:v>
                </c:pt>
              </c:strCache>
            </c:strRef>
          </c:cat>
          <c:val>
            <c:numRef>
              <c:f>'1.1 Chart'!$B$25:$B$42</c:f>
              <c:numCache>
                <c:formatCode>General</c:formatCode>
                <c:ptCount val="17"/>
                <c:pt idx="0">
                  <c:v>156</c:v>
                </c:pt>
                <c:pt idx="1">
                  <c:v>3</c:v>
                </c:pt>
                <c:pt idx="2">
                  <c:v>10</c:v>
                </c:pt>
                <c:pt idx="3">
                  <c:v>90</c:v>
                </c:pt>
                <c:pt idx="4">
                  <c:v>43</c:v>
                </c:pt>
                <c:pt idx="5">
                  <c:v>50</c:v>
                </c:pt>
                <c:pt idx="6">
                  <c:v>20</c:v>
                </c:pt>
                <c:pt idx="7">
                  <c:v>9</c:v>
                </c:pt>
                <c:pt idx="8">
                  <c:v>1</c:v>
                </c:pt>
                <c:pt idx="9">
                  <c:v>218</c:v>
                </c:pt>
                <c:pt idx="10">
                  <c:v>27</c:v>
                </c:pt>
                <c:pt idx="11">
                  <c:v>49</c:v>
                </c:pt>
                <c:pt idx="12">
                  <c:v>30</c:v>
                </c:pt>
                <c:pt idx="13">
                  <c:v>24</c:v>
                </c:pt>
                <c:pt idx="14">
                  <c:v>5</c:v>
                </c:pt>
                <c:pt idx="1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5A-469C-BD77-7918BFF62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001608"/>
        <c:axId val="1711003656"/>
      </c:barChart>
      <c:catAx>
        <c:axId val="171100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03656"/>
        <c:crosses val="autoZero"/>
        <c:auto val="1"/>
        <c:lblAlgn val="ctr"/>
        <c:lblOffset val="100"/>
        <c:noMultiLvlLbl val="0"/>
      </c:catAx>
      <c:valAx>
        <c:axId val="171100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01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function tested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'1.1 Chart'!$B$56</c:f>
              <c:strCache>
                <c:ptCount val="1"/>
                <c:pt idx="0">
                  <c:v>Trigger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'1.1 Chart'!$A$57:$A$73</c:f>
              <c:strCache>
                <c:ptCount val="17"/>
                <c:pt idx="0">
                  <c:v>AHB</c:v>
                </c:pt>
                <c:pt idx="1">
                  <c:v>ACC</c:v>
                </c:pt>
                <c:pt idx="2">
                  <c:v>HWA(TJA,LCC)</c:v>
                </c:pt>
                <c:pt idx="3">
                  <c:v>FCW</c:v>
                </c:pt>
                <c:pt idx="4">
                  <c:v>AEB</c:v>
                </c:pt>
                <c:pt idx="5">
                  <c:v>ALCA</c:v>
                </c:pt>
                <c:pt idx="6">
                  <c:v>BSD</c:v>
                </c:pt>
                <c:pt idx="7">
                  <c:v>DOW</c:v>
                </c:pt>
                <c:pt idx="8">
                  <c:v>RCTA</c:v>
                </c:pt>
                <c:pt idx="9">
                  <c:v>DDAW</c:v>
                </c:pt>
                <c:pt idx="10">
                  <c:v>IA (FCTA)</c:v>
                </c:pt>
                <c:pt idx="11">
                  <c:v>LDW</c:v>
                </c:pt>
                <c:pt idx="12">
                  <c:v>LKA</c:v>
                </c:pt>
                <c:pt idx="13">
                  <c:v>ELK</c:v>
                </c:pt>
                <c:pt idx="14">
                  <c:v>FPA</c:v>
                </c:pt>
                <c:pt idx="15">
                  <c:v>RPA</c:v>
                </c:pt>
                <c:pt idx="16">
                  <c:v>SVM</c:v>
                </c:pt>
              </c:strCache>
            </c:strRef>
          </c:cat>
          <c:val>
            <c:numRef>
              <c:f>'1.1 Chart'!$B$57:$B$73</c:f>
              <c:numCache>
                <c:formatCode>General</c:formatCode>
                <c:ptCount val="17"/>
                <c:pt idx="0">
                  <c:v>49</c:v>
                </c:pt>
                <c:pt idx="1">
                  <c:v>2150</c:v>
                </c:pt>
                <c:pt idx="2">
                  <c:v>1997</c:v>
                </c:pt>
                <c:pt idx="3">
                  <c:v>86</c:v>
                </c:pt>
                <c:pt idx="4">
                  <c:v>7</c:v>
                </c:pt>
                <c:pt idx="5">
                  <c:v>1140</c:v>
                </c:pt>
                <c:pt idx="6">
                  <c:v>1554</c:v>
                </c:pt>
                <c:pt idx="7">
                  <c:v>868</c:v>
                </c:pt>
                <c:pt idx="8">
                  <c:v>293</c:v>
                </c:pt>
                <c:pt idx="9">
                  <c:v>12</c:v>
                </c:pt>
                <c:pt idx="10">
                  <c:v>10</c:v>
                </c:pt>
                <c:pt idx="11">
                  <c:v>1363</c:v>
                </c:pt>
                <c:pt idx="12">
                  <c:v>555</c:v>
                </c:pt>
                <c:pt idx="13">
                  <c:v>87</c:v>
                </c:pt>
                <c:pt idx="14">
                  <c:v>117</c:v>
                </c:pt>
                <c:pt idx="15">
                  <c:v>1326</c:v>
                </c:pt>
                <c:pt idx="16">
                  <c:v>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68-498B-9EFF-B78FA2BDF014}"/>
            </c:ext>
          </c:extLst>
        </c:ser>
        <c:ser>
          <c:idx val="1"/>
          <c:order val="1"/>
          <c:tx>
            <c:strRef>
              <c:f>'1.1 Chart'!$C$56</c:f>
              <c:strCache>
                <c:ptCount val="1"/>
                <c:pt idx="0">
                  <c:v>Tag event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'1.1 Chart'!$A$57:$A$73</c:f>
              <c:strCache>
                <c:ptCount val="17"/>
                <c:pt idx="0">
                  <c:v>AHB</c:v>
                </c:pt>
                <c:pt idx="1">
                  <c:v>ACC</c:v>
                </c:pt>
                <c:pt idx="2">
                  <c:v>HWA(TJA,LCC)</c:v>
                </c:pt>
                <c:pt idx="3">
                  <c:v>FCW</c:v>
                </c:pt>
                <c:pt idx="4">
                  <c:v>AEB</c:v>
                </c:pt>
                <c:pt idx="5">
                  <c:v>ALCA</c:v>
                </c:pt>
                <c:pt idx="6">
                  <c:v>BSD</c:v>
                </c:pt>
                <c:pt idx="7">
                  <c:v>DOW</c:v>
                </c:pt>
                <c:pt idx="8">
                  <c:v>RCTA</c:v>
                </c:pt>
                <c:pt idx="9">
                  <c:v>DDAW</c:v>
                </c:pt>
                <c:pt idx="10">
                  <c:v>IA (FCTA)</c:v>
                </c:pt>
                <c:pt idx="11">
                  <c:v>LDW</c:v>
                </c:pt>
                <c:pt idx="12">
                  <c:v>LKA</c:v>
                </c:pt>
                <c:pt idx="13">
                  <c:v>ELK</c:v>
                </c:pt>
                <c:pt idx="14">
                  <c:v>FPA</c:v>
                </c:pt>
                <c:pt idx="15">
                  <c:v>RPA</c:v>
                </c:pt>
                <c:pt idx="16">
                  <c:v>SVM</c:v>
                </c:pt>
              </c:strCache>
            </c:strRef>
          </c:cat>
          <c:val>
            <c:numRef>
              <c:f>'1.1 Chart'!$C$57:$C$73</c:f>
              <c:numCache>
                <c:formatCode>General</c:formatCode>
                <c:ptCount val="17"/>
                <c:pt idx="0">
                  <c:v>10</c:v>
                </c:pt>
                <c:pt idx="1">
                  <c:v>156</c:v>
                </c:pt>
                <c:pt idx="2">
                  <c:v>218</c:v>
                </c:pt>
                <c:pt idx="3">
                  <c:v>9</c:v>
                </c:pt>
                <c:pt idx="4">
                  <c:v>3</c:v>
                </c:pt>
                <c:pt idx="5">
                  <c:v>90</c:v>
                </c:pt>
                <c:pt idx="6">
                  <c:v>43</c:v>
                </c:pt>
                <c:pt idx="7">
                  <c:v>50</c:v>
                </c:pt>
                <c:pt idx="8">
                  <c:v>30</c:v>
                </c:pt>
                <c:pt idx="9">
                  <c:v>13</c:v>
                </c:pt>
                <c:pt idx="10">
                  <c:v>0</c:v>
                </c:pt>
                <c:pt idx="11">
                  <c:v>27</c:v>
                </c:pt>
                <c:pt idx="12">
                  <c:v>49</c:v>
                </c:pt>
                <c:pt idx="13">
                  <c:v>20</c:v>
                </c:pt>
                <c:pt idx="14">
                  <c:v>1</c:v>
                </c:pt>
                <c:pt idx="15">
                  <c:v>25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68-498B-9EFF-B78FA2BDF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8578823"/>
        <c:axId val="1108580871"/>
      </c:barChart>
      <c:catAx>
        <c:axId val="1108578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580871"/>
        <c:crosses val="autoZero"/>
        <c:auto val="1"/>
        <c:lblAlgn val="ctr"/>
        <c:lblOffset val="100"/>
        <c:noMultiLvlLbl val="0"/>
      </c:catAx>
      <c:valAx>
        <c:axId val="1108580871"/>
        <c:scaling>
          <c:orientation val="minMax"/>
          <c:max val="2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578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161925</xdr:colOff>
      <xdr:row>2</xdr:row>
      <xdr:rowOff>47625</xdr:rowOff>
    </xdr:from>
    <xdr:to>
      <xdr:col>20</xdr:col>
      <xdr:colOff>466725</xdr:colOff>
      <xdr:row>16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D067A-842E-47D2-B576-06FB4266C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133350</xdr:colOff>
      <xdr:row>2</xdr:row>
      <xdr:rowOff>38100</xdr:rowOff>
    </xdr:from>
    <xdr:to>
      <xdr:col>12</xdr:col>
      <xdr:colOff>438150</xdr:colOff>
      <xdr:row>16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4EEDC6-27A8-0CFA-2951-5CD390ABA83F}"/>
            </a:ext>
            <a:ext uri="{147F2762-F138-4A5C-976F-8EAC2B608ADB}">
              <a16:predDERef xmlns:a16="http://schemas.microsoft.com/office/drawing/2014/main" pred="{A35D067A-842E-47D2-B576-06FB4266C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152400</xdr:colOff>
      <xdr:row>25</xdr:row>
      <xdr:rowOff>57150</xdr:rowOff>
    </xdr:from>
    <xdr:to>
      <xdr:col>12</xdr:col>
      <xdr:colOff>457200</xdr:colOff>
      <xdr:row>39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7418F6-5E8D-65CA-E112-EA13FF4A1D50}"/>
            </a:ext>
            <a:ext uri="{147F2762-F138-4A5C-976F-8EAC2B608ADB}">
              <a16:predDERef xmlns:a16="http://schemas.microsoft.com/office/drawing/2014/main" pred="{AE4EEDC6-27A8-0CFA-2951-5CD390ABA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361950</xdr:colOff>
      <xdr:row>56</xdr:row>
      <xdr:rowOff>95250</xdr:rowOff>
    </xdr:from>
    <xdr:to>
      <xdr:col>14</xdr:col>
      <xdr:colOff>57150</xdr:colOff>
      <xdr:row>70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8403A4-97B7-5B2C-B95C-BE41BC5042AD}"/>
            </a:ext>
            <a:ext uri="{147F2762-F138-4A5C-976F-8EAC2B608ADB}">
              <a16:predDERef xmlns:a16="http://schemas.microsoft.com/office/drawing/2014/main" pred="{AF7418F6-5E8D-65CA-E112-EA13FF4A1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8.387892592589" createdVersion="8" refreshedVersion="8" minRefreshableVersion="3" recordCount="755" xr:uid="{563CFB2C-4B2B-439C-8DFF-2EFFB182D524}">
  <cacheSource type="worksheet">
    <worksheetSource name="Table2"/>
  </cacheSource>
  <cacheFields count="18">
    <cacheField name="STT" numFmtId="0">
      <sharedItems containsString="0" containsBlank="1" containsNumber="1" containsInteger="1" minValue="1" maxValue="765"/>
    </cacheField>
    <cacheField name="Shift" numFmtId="0">
      <sharedItems containsBlank="1"/>
    </cacheField>
    <cacheField name="Model_Market" numFmtId="0">
      <sharedItems containsBlank="1"/>
    </cacheField>
    <cacheField name="VIN ID " numFmtId="0">
      <sharedItems containsBlank="1" containsMixedTypes="1" containsNumber="1" containsInteger="1" minValue="850" maxValue="8805" count="5">
        <s v="LS8805"/>
        <n v="3850"/>
        <m/>
        <n v="8805" u="1"/>
        <n v="850" u="1"/>
      </sharedItems>
    </cacheField>
    <cacheField name="Co-Driver" numFmtId="0">
      <sharedItems containsBlank="1"/>
    </cacheField>
    <cacheField name="Date" numFmtId="0">
      <sharedItems containsNonDate="0" containsDate="1" containsString="0" containsBlank="1" minDate="2024-02-26T00:00:00" maxDate="2025-05-17T00:00:00" count="130">
        <d v="2025-04-18T00:00:00"/>
        <d v="2025-04-21T00:00:00"/>
        <d v="2025-04-22T00:00:00"/>
        <d v="2025-04-23T00:00:00"/>
        <d v="2025-04-24T00:00:00"/>
        <d v="2025-04-25T00:00:00"/>
        <d v="2025-04-26T00:00:00"/>
        <d v="2025-04-28T00:00:00"/>
        <d v="2025-04-29T00:00:00"/>
        <d v="2025-04-30T00:00:00"/>
        <d v="2025-05-01T00:00:00"/>
        <d v="2025-05-02T00:00:00"/>
        <d v="2025-05-03T00:00:00"/>
        <d v="2025-05-05T00:00:00"/>
        <d v="2025-05-04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m/>
        <d v="2025-03-19T00:00:00" u="1"/>
        <d v="2025-03-20T00:00:00" u="1"/>
        <d v="2024-11-22T00:00:00" u="1"/>
        <d v="2024-11-23T00:00:00" u="1"/>
        <d v="2024-11-25T00:00:00" u="1"/>
        <d v="2024-11-26T00:00:00" u="1"/>
        <d v="2024-11-27T00:00:00" u="1"/>
        <d v="2024-11-28T00:00:00" u="1"/>
        <d v="2024-11-29T00:00:00" u="1"/>
        <d v="2024-12-02T00:00:00" u="1"/>
        <d v="2024-12-03T00:00:00" u="1"/>
        <d v="2024-12-13T00:00:00" u="1"/>
        <d v="2024-12-16T00:00:00" u="1"/>
        <d v="2024-12-17T00:00:00" u="1"/>
        <d v="2024-12-18T00:00:00" u="1"/>
        <d v="2024-12-19T00:00:00" u="1"/>
        <d v="2024-12-20T00:00:00" u="1"/>
        <d v="2024-12-21T00:00:00" u="1"/>
        <d v="2024-12-23T00:00:00" u="1"/>
        <d v="2024-12-24T00:00:00" u="1"/>
        <d v="2024-12-25T00:00:00" u="1"/>
        <d v="2024-12-30T00:00:00" u="1"/>
        <d v="2025-01-03T00:00:00" u="1"/>
        <d v="2025-01-04T00:00:00" u="1"/>
        <d v="2025-01-06T00:00:00" u="1"/>
        <d v="2025-01-07T00:00:00" u="1"/>
        <d v="2025-01-08T00:00:00" u="1"/>
        <d v="2025-01-09T00:00:00" u="1"/>
        <d v="2025-01-10T00:00:00" u="1"/>
        <d v="2025-01-13T00:00:00" u="1"/>
        <d v="2025-01-18T00:00:00" u="1"/>
        <d v="2025-01-20T00:00:00" u="1"/>
        <d v="2025-01-21T00:00:00" u="1"/>
        <d v="2025-01-22T00:00:00" u="1"/>
        <d v="2024-12-26T00:00:00" u="1"/>
        <d v="2024-12-27T00:00:00" u="1"/>
        <d v="2024-12-28T00:00:00" u="1"/>
        <d v="2024-12-31T00:00:00" u="1"/>
        <d v="2025-01-01T00:00:00" u="1"/>
        <d v="2025-01-02T00:00:00" u="1"/>
        <d v="2025-01-11T00:00:00" u="1"/>
        <d v="2025-01-14T00:00:00" u="1"/>
        <d v="2024-04-11T00:00:00" u="1"/>
        <d v="2024-04-12T00:00:00" u="1"/>
        <d v="2024-02-26T00:00:00" u="1"/>
        <d v="2024-02-27T00:00:00" u="1"/>
        <d v="2024-03-06T00:00:00" u="1"/>
        <d v="2024-03-07T00:00:00" u="1"/>
        <d v="2024-03-08T00:00:00" u="1"/>
        <d v="2024-03-11T00:00:00" u="1"/>
        <d v="2024-03-13T00:00:00" u="1"/>
        <d v="2024-03-14T00:00:00" u="1"/>
        <d v="2024-03-15T00:00:00" u="1"/>
        <d v="2024-03-16T00:00:00" u="1"/>
        <d v="2024-03-18T00:00:00" u="1"/>
        <d v="2024-03-19T00:00:00" u="1"/>
        <d v="2024-03-20T00:00:00" u="1"/>
        <d v="2024-03-21T00:00:00" u="1"/>
        <d v="2024-03-23T00:00:00" u="1"/>
        <d v="2024-03-25T00:00:00" u="1"/>
        <d v="2024-03-26T00:00:00" u="1"/>
        <d v="2024-03-27T00:00:00" u="1"/>
        <d v="2024-03-28T00:00:00" u="1"/>
        <d v="2024-04-02T00:00:00" u="1"/>
        <d v="2024-04-03T00:00:00" u="1"/>
        <d v="2024-04-04T00:00:00" u="1"/>
        <d v="2024-04-05T00:00:00" u="1"/>
        <d v="2024-04-06T00:00:00" u="1"/>
        <d v="2024-04-07T00:00:00" u="1"/>
        <d v="2024-04-08T00:00:00" u="1"/>
        <d v="2024-04-09T00:00:00" u="1"/>
        <d v="2024-04-10T00:00:00" u="1"/>
        <d v="2024-06-19T00:00:00" u="1"/>
        <d v="2024-06-20T00:00:00" u="1"/>
        <d v="2024-06-21T00:00:00" u="1"/>
        <d v="2024-06-22T00:00:00" u="1"/>
        <d v="2024-06-24T00:00:00" u="1"/>
        <d v="2024-06-25T00:00:00" u="1"/>
        <d v="2024-06-26T00:00:00" u="1"/>
        <d v="2024-06-27T00:00:00" u="1"/>
        <d v="2024-06-28T00:00:00" u="1"/>
        <d v="2024-06-29T00:00:00" u="1"/>
        <d v="2024-07-01T00:00:00" u="1"/>
        <d v="2024-07-02T00:00:00" u="1"/>
        <d v="2024-07-03T00:00:00" u="1"/>
        <d v="2024-07-04T00:00:00" u="1"/>
        <d v="2024-07-05T00:00:00" u="1"/>
        <d v="2024-07-06T00:00:00" u="1"/>
        <d v="2024-07-08T00:00:00" u="1"/>
        <d v="2024-07-09T00:00:00" u="1"/>
        <d v="2024-07-10T00:00:00" u="1"/>
        <d v="2024-07-11T00:00:00" u="1"/>
        <d v="2024-07-12T00:00:00" u="1"/>
        <d v="2024-07-15T00:00:00" u="1"/>
        <d v="2024-07-16T00:00:00" u="1"/>
        <d v="2024-07-20T00:00:00" u="1"/>
        <d v="2024-07-22T00:00:00" u="1"/>
        <d v="2024-07-23T00:00:00" u="1"/>
        <d v="2024-07-24T00:00:00" u="1"/>
        <d v="2024-07-25T00:00:00" u="1"/>
        <d v="2024-08-10T00:00:00" u="1"/>
        <d v="2024-08-12T00:00:00" u="1"/>
        <d v="2024-08-13T00:00:00" u="1"/>
      </sharedItems>
    </cacheField>
    <cacheField name="Current SW" numFmtId="0">
      <sharedItems containsBlank="1" count="28">
        <s v="6A.1.14.0v1"/>
        <s v="6A.1.13.2v3"/>
        <s v="6A.1.14.0v2"/>
        <m/>
        <s v="6B.1.13.2v3" u="1"/>
        <s v="6A1.13.2v3" u="1"/>
        <s v=" 6A.1.14.0v2" u="1"/>
        <s v="6A 1.14.0V2" u="1"/>
        <s v="3A.4.7.0v1" u="1"/>
        <s v="9B.2.6.1V1" u="1"/>
        <s v="9B.2.7.0v1" u="1"/>
        <s v="9B.2.7.0v2" u="1"/>
        <s v="9B.13.7.0v1" u="1"/>
        <s v="9B.2.7.1v1" u="1"/>
        <s v="9B.2.7.1v2" u="1"/>
        <s v="8C.2.6.1V7" u="1"/>
        <s v="8C.2.6.1V8" u="1"/>
        <s v="FRS 8B.1.7.0v3" u="1"/>
        <s v="FRS 8.0.1.1v1" u="1"/>
        <s v="FRS 8.0.1.1v2" u="1"/>
        <s v="FRS 7A.3.6.5 (6.2.1.5)" u="1"/>
        <s v="FRS 8.0.1.1v4" u="1"/>
        <s v="FRS 8.0.1.1v5" u="1"/>
        <s v="FRS 8.0.1.1v6" u="1"/>
        <s v="FRS 7.1.10.0V1" u="1"/>
        <s v="7A.1.10.0v2" u="1"/>
        <s v="7A.1.10.0V4" u="1"/>
        <s v="7A.1.10.0V5" u="1"/>
      </sharedItems>
    </cacheField>
    <cacheField name="Issue Severity" numFmtId="0">
      <sharedItems containsBlank="1"/>
    </cacheField>
    <cacheField name="Timestamp" numFmtId="20">
      <sharedItems containsDate="1" containsBlank="1" containsMixedTypes="1" minDate="1899-12-30T00:00:00" maxDate="1899-12-30T23:56:00"/>
    </cacheField>
    <cacheField name="Function tested" numFmtId="0">
      <sharedItems containsBlank="1" count="35">
        <s v="RPA"/>
        <s v="RCTA"/>
        <s v="DOW"/>
        <s v="BSD"/>
        <s v="LKA"/>
        <s v="LDW"/>
        <m/>
        <s v="HWA"/>
        <s v="ALCA"/>
        <s v="AEB"/>
        <s v="ELK"/>
        <s v="ACC"/>
        <s v="AHB"/>
        <s v="FCW"/>
        <s v="DDAW"/>
        <s v="SVM"/>
        <s v="FPA"/>
        <s v="VEHICLE" u="1"/>
        <s v="DMS" u="1"/>
        <s v="TSR" u="1"/>
        <s v="ADB" u="1"/>
        <s v="IA" u="1"/>
        <s v="FAPA" u="1"/>
        <s v="ISA" u="1"/>
        <s v="RP" u="1"/>
        <s v=" RP" u="1"/>
        <s v="LKA " u="1"/>
        <s v="LDW " u="1"/>
        <s v="RAEB" u="1"/>
        <s v="EV" u="1"/>
        <s v="RP " u="1"/>
        <s v="AESA" u="1"/>
        <s v="ACC " u="1"/>
        <s v="ALCA ELK" u="1"/>
        <s v="ESA" u="1"/>
      </sharedItems>
    </cacheField>
    <cacheField name="Issue Description" numFmtId="0">
      <sharedItems containsBlank="1"/>
    </cacheField>
    <cacheField name="Type Fail_x000a_FN/FP" numFmtId="0">
      <sharedItems containsNonDate="0" containsString="0" containsBlank="1"/>
    </cacheField>
    <cacheField name="SSD" numFmtId="0">
      <sharedItems containsNonDate="0" containsString="0" containsBlank="1"/>
    </cacheField>
    <cacheField name="Actual kms" numFmtId="0">
      <sharedItems containsString="0" containsBlank="1" containsNumber="1" containsInteger="1" minValue="0" maxValue="474"/>
    </cacheField>
    <cacheField name="Actual Time" numFmtId="0">
      <sharedItems containsDate="1" containsString="0" containsBlank="1" containsMixedTypes="1" minDate="1899-12-31T00:00:00" maxDate="1899-12-31T06:36:12"/>
    </cacheField>
    <cacheField name="Route" numFmtId="0">
      <sharedItems containsBlank="1"/>
    </cacheField>
    <cacheField name="Driver name" numFmtId="0">
      <sharedItems containsBlank="1"/>
    </cacheField>
    <cacheField name="issue quantity" numFmtId="0">
      <sharedItems containsString="0" containsBlank="1" containsNumber="1" containsInteger="1" minValue="0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8.387892592589" createdVersion="8" refreshedVersion="8" minRefreshableVersion="3" recordCount="198" xr:uid="{0517A8D7-606D-40B9-BEBC-182C25262EE7}">
  <cacheSource type="worksheet">
    <worksheetSource name="Table1"/>
  </cacheSource>
  <cacheFields count="19">
    <cacheField name="Shift" numFmtId="0">
      <sharedItems/>
    </cacheField>
    <cacheField name="Model" numFmtId="0">
      <sharedItems/>
    </cacheField>
    <cacheField name="VIN" numFmtId="0">
      <sharedItems containsMixedTypes="1" containsNumber="1" containsInteger="1" minValue="0" maxValue="3850" count="5">
        <s v="LS8805"/>
        <n v="3850"/>
        <s v=""/>
        <n v="850" u="1"/>
        <n v="0" u="1"/>
      </sharedItems>
    </cacheField>
    <cacheField name="Date" numFmtId="166">
      <sharedItems containsDate="1" containsMixedTypes="1" minDate="1899-12-30T00:00:00" maxDate="2025-05-17T00:00:00" count="128">
        <d v="2025-04-18T00:00:00"/>
        <d v="2025-04-21T00:00:00"/>
        <d v="2025-04-22T00:00:00"/>
        <d v="2025-04-23T00:00:00"/>
        <d v="2025-04-24T00:00:00"/>
        <d v="2025-04-25T00:00:00"/>
        <d v="2025-04-26T00:00:00"/>
        <d v="2025-04-28T00:00:00"/>
        <d v="2025-04-29T00:00:00"/>
        <d v="2025-04-30T00:00:00"/>
        <d v="2025-05-01T00:00:00"/>
        <d v="2025-05-02T00:00:00"/>
        <d v="2025-05-03T00:00:00"/>
        <d v="2025-05-05T00:00:00"/>
        <d v="2025-05-04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s v=""/>
        <d v="2025-03-19T00:00:00" u="1"/>
        <d v="2025-03-20T00:00:00" u="1"/>
        <d v="2024-11-22T00:00:00" u="1"/>
        <d v="2024-11-23T00:00:00" u="1"/>
        <d v="2024-11-25T00:00:00" u="1"/>
        <d v="2024-11-26T00:00:00" u="1"/>
        <d v="2024-11-27T00:00:00" u="1"/>
        <d v="2024-11-28T00:00:00" u="1"/>
        <d v="2024-11-29T00:00:00" u="1"/>
        <d v="2024-12-02T00:00:00" u="1"/>
        <d v="2024-12-03T00:00:00" u="1"/>
        <d v="2024-12-13T00:00:00" u="1"/>
        <d v="2024-12-16T00:00:00" u="1"/>
        <d v="2024-12-17T00:00:00" u="1"/>
        <d v="2024-12-18T00:00:00" u="1"/>
        <d v="2024-12-19T00:00:00" u="1"/>
        <d v="2024-12-20T00:00:00" u="1"/>
        <d v="2024-12-21T00:00:00" u="1"/>
        <d v="2024-12-23T00:00:00" u="1"/>
        <d v="2024-12-24T00:00:00" u="1"/>
        <d v="2024-12-25T00:00:00" u="1"/>
        <d v="2024-12-30T00:00:00" u="1"/>
        <d v="2025-01-03T00:00:00" u="1"/>
        <d v="2025-01-04T00:00:00" u="1"/>
        <d v="2025-01-06T00:00:00" u="1"/>
        <d v="2025-01-07T00:00:00" u="1"/>
        <d v="2025-01-08T00:00:00" u="1"/>
        <d v="2025-01-09T00:00:00" u="1"/>
        <d v="2025-01-10T00:00:00" u="1"/>
        <d v="2025-01-13T00:00:00" u="1"/>
        <d v="2025-01-18T00:00:00" u="1"/>
        <d v="2025-01-20T00:00:00" u="1"/>
        <d v="2025-01-21T00:00:00" u="1"/>
        <d v="2025-01-22T00:00:00" u="1"/>
        <d v="2024-12-26T00:00:00" u="1"/>
        <d v="2024-12-27T00:00:00" u="1"/>
        <d v="2024-12-28T00:00:00" u="1"/>
        <d v="2024-12-31T00:00:00" u="1"/>
        <d v="2025-01-01T00:00:00" u="1"/>
        <d v="2025-01-02T00:00:00" u="1"/>
        <d v="2025-01-11T00:00:00" u="1"/>
        <d v="2025-01-14T00:00:00" u="1"/>
        <d v="1899-12-30T00:00:00" u="1"/>
        <d v="2024-04-11T00:00:00" u="1"/>
        <d v="2024-04-12T00:00:00" u="1"/>
        <d v="2024-02-26T00:00:00" u="1"/>
        <d v="2024-02-27T00:00:00" u="1"/>
        <d v="2024-03-06T00:00:00" u="1"/>
        <d v="2024-03-07T00:00:00" u="1"/>
        <d v="2024-03-08T00:00:00" u="1"/>
        <d v="2024-03-11T00:00:00" u="1"/>
        <d v="2024-03-13T00:00:00" u="1"/>
        <d v="2024-03-14T00:00:00" u="1"/>
        <d v="2024-03-15T00:00:00" u="1"/>
        <d v="2024-03-16T00:00:00" u="1"/>
        <d v="2024-03-18T00:00:00" u="1"/>
        <d v="2024-03-19T00:00:00" u="1"/>
        <d v="2024-03-20T00:00:00" u="1"/>
        <d v="2024-03-21T00:00:00" u="1"/>
        <d v="2024-03-23T00:00:00" u="1"/>
        <d v="2024-03-25T00:00:00" u="1"/>
        <d v="2024-03-26T00:00:00" u="1"/>
        <d v="2024-03-27T00:00:00" u="1"/>
        <d v="2024-03-28T00:00:00" u="1"/>
        <d v="2024-04-02T00:00:00" u="1"/>
        <d v="2024-04-03T00:00:00" u="1"/>
        <d v="2024-04-04T00:00:00" u="1"/>
        <d v="2024-04-06T00:00:00" u="1"/>
        <d v="2024-04-07T00:00:00" u="1"/>
        <d v="2024-04-08T00:00:00" u="1"/>
        <d v="2024-04-09T00:00:00" u="1"/>
        <d v="2024-04-10T00:00:00" u="1"/>
        <d v="2024-06-19T00:00:00" u="1"/>
        <d v="2024-06-20T00:00:00" u="1"/>
        <d v="2024-06-21T00:00:00" u="1"/>
        <d v="2024-06-22T00:00:00" u="1"/>
        <d v="2024-06-24T00:00:00" u="1"/>
        <d v="2024-06-25T00:00:00" u="1"/>
        <d v="2024-06-26T00:00:00" u="1"/>
        <d v="2024-06-27T00:00:00" u="1"/>
        <d v="2024-06-28T00:00:00" u="1"/>
        <d v="2024-07-01T00:00:00" u="1"/>
        <d v="2024-07-02T00:00:00" u="1"/>
        <d v="2024-07-03T00:00:00" u="1"/>
        <d v="2024-07-04T00:00:00" u="1"/>
        <d v="2024-07-05T00:00:00" u="1"/>
        <d v="2024-07-06T00:00:00" u="1"/>
        <d v="2024-07-08T00:00:00" u="1"/>
        <d v="2024-07-09T00:00:00" u="1"/>
        <d v="2024-07-10T00:00:00" u="1"/>
        <d v="2024-07-11T00:00:00" u="1"/>
        <d v="2024-07-12T00:00:00" u="1"/>
        <d v="2024-07-15T00:00:00" u="1"/>
        <d v="2024-07-16T00:00:00" u="1"/>
        <d v="2024-07-20T00:00:00" u="1"/>
        <d v="2024-07-22T00:00:00" u="1"/>
        <d v="2024-07-23T00:00:00" u="1"/>
        <d v="2024-07-24T00:00:00" u="1"/>
        <d v="2024-07-25T00:00:00" u="1"/>
        <d v="2024-08-10T00:00:00" u="1"/>
        <d v="2024-08-12T00:00:00" u="1"/>
      </sharedItems>
    </cacheField>
    <cacheField name="FRS" numFmtId="0">
      <sharedItems containsMixedTypes="1" containsNumber="1" containsInteger="1" minValue="0" maxValue="0" count="5">
        <s v="6A.1.14.0v1"/>
        <s v="6A.1.13.2v3"/>
        <s v="6A.1.14.0v2"/>
        <s v=""/>
        <n v="0" u="1"/>
      </sharedItems>
    </cacheField>
    <cacheField name="route link" numFmtId="0">
      <sharedItems/>
    </cacheField>
    <cacheField name="Route length_ Plan (kms)" numFmtId="3">
      <sharedItems containsMixedTypes="1" containsNumber="1" containsInteger="1" minValue="150" maxValue="393"/>
    </cacheField>
    <cacheField name="Route length_ Actual (kms)" numFmtId="0">
      <sharedItems containsMixedTypes="1" containsNumber="1" containsInteger="1" minValue="0" maxValue="474"/>
    </cacheField>
    <cacheField name="City_Plan_x000a_(km)" numFmtId="165">
      <sharedItems containsMixedTypes="1" containsNumber="1" containsInteger="1" minValue="5" maxValue="180"/>
    </cacheField>
    <cacheField name="City_x000a_(km)" numFmtId="165">
      <sharedItems containsMixedTypes="1" containsNumber="1" minValue="0" maxValue="221.85542168674698"/>
    </cacheField>
    <cacheField name="Highway_Plan_x000a_(kms)" numFmtId="165">
      <sharedItems containsMixedTypes="1" containsNumber="1" containsInteger="1" minValue="0" maxValue="386"/>
    </cacheField>
    <cacheField name="Highway_x000a_(kms)" numFmtId="165">
      <sharedItems containsMixedTypes="1" containsNumber="1" minValue="0" maxValue="445.31412103746402"/>
    </cacheField>
    <cacheField name="Rural_plan_x000a_(kms)" numFmtId="165">
      <sharedItems containsMixedTypes="1" containsNumber="1" containsInteger="1" minValue="0" maxValue="88"/>
    </cacheField>
    <cacheField name="&quot;Rural_x000a_(kms)&quot;" numFmtId="165">
      <sharedItems containsMixedTypes="1" containsNumber="1" minValue="0" maxValue="120.21649484536083"/>
    </cacheField>
    <cacheField name="Mountain_plan_x000a_(kms)" numFmtId="165">
      <sharedItems containsMixedTypes="1" containsNumber="1" containsInteger="1" minValue="0" maxValue="53"/>
    </cacheField>
    <cacheField name="Mountain_x000a_(kms)" numFmtId="165">
      <sharedItems containsMixedTypes="1" containsNumber="1" minValue="0" maxValue="81.685567010309271"/>
    </cacheField>
    <cacheField name="Driver Name" numFmtId="0">
      <sharedItems containsMixedTypes="1" containsNumber="1" containsInteger="1" minValue="0" maxValue="0"/>
    </cacheField>
    <cacheField name="KPI Mileage" numFmtId="9">
      <sharedItems containsMixedTypes="1" containsNumber="1" minValue="0" maxValue="1.6807228915662651"/>
    </cacheField>
    <cacheField name="OK/NO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5">
  <r>
    <n v="1"/>
    <s v="S2"/>
    <s v="VF6_PHL"/>
    <x v="0"/>
    <s v="Anhnd58"/>
    <x v="0"/>
    <x v="0"/>
    <s v="Critical"/>
    <d v="1899-12-30T16:41:00"/>
    <x v="0"/>
    <s v="No soud when change dynamic guideline SVM"/>
    <m/>
    <m/>
    <n v="0"/>
    <m/>
    <s v="NĐ_NM"/>
    <m/>
    <n v="1"/>
  </r>
  <r>
    <n v="2"/>
    <s v="S1"/>
    <s v="VF6_PHL"/>
    <x v="0"/>
    <s v="Anhnd58"/>
    <x v="1"/>
    <x v="0"/>
    <s v="Critical"/>
    <d v="1899-12-30T08:45:00"/>
    <x v="0"/>
    <s v="No soud when change R,"/>
    <m/>
    <m/>
    <n v="0"/>
    <m/>
    <s v="NĐ_NM"/>
    <m/>
    <n v="1"/>
  </r>
  <r>
    <n v="3"/>
    <s v="S2"/>
    <s v="VF6_PHL"/>
    <x v="0"/>
    <s v="hocld2"/>
    <x v="1"/>
    <x v="0"/>
    <s v="Non-Critical"/>
    <d v="1899-12-30T15:38:00"/>
    <x v="0"/>
    <s v="No soud when change gear D back to R"/>
    <m/>
    <m/>
    <n v="0"/>
    <m/>
    <s v="NĐ_NM"/>
    <m/>
    <n v="3"/>
  </r>
  <r>
    <n v="4"/>
    <s v="S2"/>
    <s v="VF6_PHL"/>
    <x v="0"/>
    <s v="hocld2"/>
    <x v="1"/>
    <x v="0"/>
    <s v="Non-Critical"/>
    <d v="1899-12-30T15:39:00"/>
    <x v="0"/>
    <s v="Still warning in gear D,N"/>
    <m/>
    <m/>
    <m/>
    <m/>
    <m/>
    <m/>
    <m/>
  </r>
  <r>
    <n v="5"/>
    <s v="S2"/>
    <s v="VF6_PHL"/>
    <x v="0"/>
    <s v="hocld2"/>
    <x v="1"/>
    <x v="0"/>
    <s v="Non-Critical"/>
    <d v="1899-12-30T20:33:00"/>
    <x v="0"/>
    <s v="Not sound alert in gear R"/>
    <m/>
    <m/>
    <m/>
    <m/>
    <m/>
    <m/>
    <m/>
  </r>
  <r>
    <n v="6"/>
    <s v="S1"/>
    <s v="VF6_PHL"/>
    <x v="0"/>
    <s v="Anhnd58"/>
    <x v="2"/>
    <x v="0"/>
    <s v="Critical"/>
    <d v="1899-12-30T09:15:00"/>
    <x v="0"/>
    <s v="no soud when change R"/>
    <m/>
    <m/>
    <n v="0"/>
    <m/>
    <s v="NĐ_NM"/>
    <m/>
    <n v="1"/>
  </r>
  <r>
    <n v="7"/>
    <s v="S2"/>
    <s v="VF6_PHL"/>
    <x v="0"/>
    <s v="Daitv4"/>
    <x v="2"/>
    <x v="0"/>
    <s v="Non-Critical"/>
    <d v="1899-12-30T15:31:00"/>
    <x v="0"/>
    <s v="Gear N standstill, it still gives an audible warning"/>
    <m/>
    <m/>
    <n v="0"/>
    <m/>
    <s v="NĐ_NM"/>
    <m/>
    <n v="2"/>
  </r>
  <r>
    <n v="8"/>
    <s v="S2"/>
    <s v="VF6_PHL"/>
    <x v="0"/>
    <s v="Daitv4"/>
    <x v="2"/>
    <x v="0"/>
    <s v="Non-Critical"/>
    <d v="1899-12-30T17:06:00"/>
    <x v="0"/>
    <s v="Sound louder than specified"/>
    <m/>
    <m/>
    <m/>
    <m/>
    <m/>
    <m/>
    <m/>
  </r>
  <r>
    <n v="9"/>
    <s v="S1"/>
    <s v="VF6_PHL"/>
    <x v="0"/>
    <s v="Anhnd58"/>
    <x v="3"/>
    <x v="0"/>
    <s v="Critical"/>
    <d v="1899-12-30T08:56:00"/>
    <x v="0"/>
    <s v="no soud when change R"/>
    <m/>
    <m/>
    <n v="10"/>
    <n v="0"/>
    <s v="NĐ_NM"/>
    <s v="Anhnd58"/>
    <n v="2"/>
  </r>
  <r>
    <n v="10"/>
    <s v="S1"/>
    <s v="VF6_PHL"/>
    <x v="0"/>
    <s v="Anhnd58"/>
    <x v="3"/>
    <x v="0"/>
    <s v="Non-Critical"/>
    <d v="1899-12-30T09:05:00"/>
    <x v="0"/>
    <s v="Flicker warning"/>
    <m/>
    <m/>
    <m/>
    <m/>
    <m/>
    <m/>
    <m/>
  </r>
  <r>
    <n v="11"/>
    <s v="S2"/>
    <s v="VF6_PHL"/>
    <x v="0"/>
    <s v="TUTV15"/>
    <x v="3"/>
    <x v="0"/>
    <s v="Non-Critical"/>
    <d v="1899-12-30T16:19:00"/>
    <x v="0"/>
    <s v="Flickering warning from level 2 to level 1 and then to level 2"/>
    <m/>
    <m/>
    <n v="28"/>
    <n v="0"/>
    <s v="NĐ_NM"/>
    <s v="Tutv15"/>
    <n v="2"/>
  </r>
  <r>
    <n v="12"/>
    <s v="S2"/>
    <s v="VF6_PHL"/>
    <x v="0"/>
    <s v="TUTV15"/>
    <x v="3"/>
    <x v="0"/>
    <s v="Non-Critical"/>
    <d v="1899-12-30T17:34:00"/>
    <x v="0"/>
    <s v="No audible warning when the EV is stationary shifting R gear while level 2 warning is in progress"/>
    <m/>
    <m/>
    <m/>
    <m/>
    <m/>
    <m/>
    <m/>
  </r>
  <r>
    <n v="13"/>
    <s v="S1"/>
    <s v="VF6_PHL"/>
    <x v="0"/>
    <s v="Anhnd58"/>
    <x v="4"/>
    <x v="0"/>
    <s v="Critical"/>
    <d v="1899-12-30T08:51:00"/>
    <x v="1"/>
    <s v="No warning"/>
    <m/>
    <m/>
    <n v="14"/>
    <n v="0"/>
    <s v="NĐ_NM"/>
    <s v="Anhnd58"/>
    <n v="3"/>
  </r>
  <r>
    <n v="14"/>
    <s v="S1"/>
    <s v="VF6_PHL"/>
    <x v="0"/>
    <s v="Anhnd58"/>
    <x v="4"/>
    <x v="0"/>
    <s v="Non-Critical"/>
    <d v="1899-12-30T08:51:00"/>
    <x v="1"/>
    <s v="No sound warning"/>
    <m/>
    <m/>
    <m/>
    <m/>
    <m/>
    <m/>
    <m/>
  </r>
  <r>
    <n v="15"/>
    <s v="S1"/>
    <s v="VF6_PHL"/>
    <x v="0"/>
    <s v="Anhnd58"/>
    <x v="4"/>
    <x v="0"/>
    <s v="Non-Critical"/>
    <d v="1899-12-30T09:38:00"/>
    <x v="2"/>
    <s v="Early warning break"/>
    <m/>
    <m/>
    <m/>
    <m/>
    <m/>
    <m/>
    <m/>
  </r>
  <r>
    <n v="16"/>
    <s v="S2"/>
    <s v="VF6_PHL"/>
    <x v="0"/>
    <s v="TUTV15"/>
    <x v="4"/>
    <x v="0"/>
    <s v="Non-Critical"/>
    <d v="1899-12-30T14:58:00"/>
    <x v="0"/>
    <s v="no sound when standing still and gear R when at level 2"/>
    <m/>
    <m/>
    <n v="34"/>
    <d v="1899-12-30T07:07:39"/>
    <s v="NĐ_NM"/>
    <s v="Tutv15"/>
    <n v="7"/>
  </r>
  <r>
    <n v="17"/>
    <s v="S2"/>
    <s v="VF6_PHL"/>
    <x v="0"/>
    <s v="TUTV15"/>
    <x v="4"/>
    <x v="0"/>
    <s v="Non-Critical"/>
    <d v="1899-12-30T15:02:00"/>
    <x v="1"/>
    <s v="flickering warning when the TV is on right"/>
    <m/>
    <m/>
    <m/>
    <m/>
    <m/>
    <m/>
    <m/>
  </r>
  <r>
    <n v="18"/>
    <s v="S2"/>
    <s v="VF6_PHL"/>
    <x v="0"/>
    <s v="TUTV15"/>
    <x v="4"/>
    <x v="0"/>
    <s v="Non-Critical"/>
    <d v="1899-12-30T15:24:00"/>
    <x v="1"/>
    <s v="Fake alert when there is no TV on the left side in the area"/>
    <m/>
    <m/>
    <m/>
    <m/>
    <m/>
    <m/>
    <m/>
  </r>
  <r>
    <n v="19"/>
    <s v="S2"/>
    <s v="VF6_PHL"/>
    <x v="0"/>
    <s v="TUTV15"/>
    <x v="4"/>
    <x v="0"/>
    <s v="Non-Critical"/>
    <d v="1899-12-30T15:29:00"/>
    <x v="2"/>
    <s v="Warning Break with Container Truck"/>
    <m/>
    <m/>
    <m/>
    <m/>
    <m/>
    <m/>
    <m/>
  </r>
  <r>
    <n v="20"/>
    <s v="S2"/>
    <s v="VF6_PHL"/>
    <x v="0"/>
    <s v="TUTV15"/>
    <x v="4"/>
    <x v="0"/>
    <s v="Non-Critical"/>
    <d v="1899-12-30T15:31:00"/>
    <x v="2"/>
    <s v="Flickering Warning with Cargo Trailer"/>
    <m/>
    <m/>
    <m/>
    <m/>
    <m/>
    <m/>
    <m/>
  </r>
  <r>
    <n v="21"/>
    <s v="S2"/>
    <s v="VF6_PHL"/>
    <x v="0"/>
    <s v="TUTV15"/>
    <x v="4"/>
    <x v="0"/>
    <s v="Non-Critical"/>
    <d v="1899-12-30T15:48:00"/>
    <x v="2"/>
    <s v="Identify the TV slowly on the left, the TV passes halfway and then warns"/>
    <m/>
    <m/>
    <m/>
    <m/>
    <m/>
    <m/>
    <m/>
  </r>
  <r>
    <n v="22"/>
    <s v="S2"/>
    <s v="VF6_PHL"/>
    <x v="0"/>
    <s v="TUTV15"/>
    <x v="4"/>
    <x v="0"/>
    <s v="Non-Critical"/>
    <d v="1899-12-30T19:53:00"/>
    <x v="0"/>
    <s v="Issue "/>
    <m/>
    <m/>
    <m/>
    <m/>
    <m/>
    <m/>
    <m/>
  </r>
  <r>
    <n v="23"/>
    <s v="S2"/>
    <s v="VF6_PHL"/>
    <x v="0"/>
    <s v="TUTV15"/>
    <x v="5"/>
    <x v="0"/>
    <s v="Non-Critical"/>
    <d v="1899-12-30T17:15:00"/>
    <x v="3"/>
    <s v="interrupts the alert when the TV is still in the right zone"/>
    <m/>
    <m/>
    <n v="186"/>
    <d v="1899-12-30T06:32:48"/>
    <s v="CT_NĐ_03"/>
    <s v="Hung DV"/>
    <n v="5"/>
  </r>
  <r>
    <n v="24"/>
    <s v="S2"/>
    <s v="VF6_PHL"/>
    <x v="0"/>
    <s v="TUTV15"/>
    <x v="5"/>
    <x v="0"/>
    <s v="Non-Critical"/>
    <d v="1899-12-30T17:18:00"/>
    <x v="2"/>
    <s v="Turn off alert when the TV is on right"/>
    <m/>
    <m/>
    <m/>
    <m/>
    <m/>
    <m/>
    <m/>
  </r>
  <r>
    <n v="25"/>
    <s v="S2"/>
    <s v="VF6_PHL"/>
    <x v="0"/>
    <s v="TUTV15"/>
    <x v="5"/>
    <x v="0"/>
    <s v="Non-Critical"/>
    <d v="1899-12-30T18:56:00"/>
    <x v="1"/>
    <s v="Turn off the alarm when the TV goes right and left ..."/>
    <m/>
    <m/>
    <m/>
    <m/>
    <m/>
    <m/>
    <m/>
  </r>
  <r>
    <n v="26"/>
    <s v="S2"/>
    <s v="VF6_PHL"/>
    <x v="0"/>
    <s v="TUTV15"/>
    <x v="5"/>
    <x v="0"/>
    <s v="Non-Critical"/>
    <d v="1899-12-30T19:01:00"/>
    <x v="2"/>
    <s v="Alarm Breaker with Truck"/>
    <m/>
    <m/>
    <m/>
    <m/>
    <m/>
    <m/>
    <m/>
  </r>
  <r>
    <n v="27"/>
    <s v="S2"/>
    <s v="VF6_PHL"/>
    <x v="0"/>
    <s v="TUTV15"/>
    <x v="5"/>
    <x v="0"/>
    <s v="Non-Critical"/>
    <d v="1899-12-30T19:06:00"/>
    <x v="2"/>
    <s v="Flickering alert with left serial TV"/>
    <m/>
    <m/>
    <m/>
    <m/>
    <m/>
    <m/>
    <m/>
  </r>
  <r>
    <n v="28"/>
    <s v="S1"/>
    <s v="VF6_PHL"/>
    <x v="0"/>
    <s v="Anhnd58"/>
    <x v="6"/>
    <x v="0"/>
    <s v="Non-Critical"/>
    <d v="1899-12-30T09:06:00"/>
    <x v="3"/>
    <s v="Late warning break"/>
    <m/>
    <m/>
    <n v="0"/>
    <n v="0"/>
    <s v="NĐ_NM"/>
    <s v="Anhnd58"/>
    <n v="1"/>
  </r>
  <r>
    <n v="29"/>
    <s v="S2"/>
    <s v="VF6_PHL"/>
    <x v="0"/>
    <s v="TUTV15"/>
    <x v="6"/>
    <x v="0"/>
    <s v="Non-Critical"/>
    <d v="1899-12-30T14:52:00"/>
    <x v="4"/>
    <s v="Unable to turn on LKA"/>
    <m/>
    <m/>
    <n v="195"/>
    <d v="1899-12-30T07:25:48"/>
    <s v="CT_HP_02"/>
    <s v="Hung DV"/>
    <n v="5"/>
  </r>
  <r>
    <n v="30"/>
    <s v="S2"/>
    <s v="VF6_PHL"/>
    <x v="0"/>
    <s v="TUTV15"/>
    <x v="6"/>
    <x v="0"/>
    <s v="Non-Critical"/>
    <d v="1899-12-30T14:53:00"/>
    <x v="2"/>
    <s v="Fake Alert with Right when no TV"/>
    <m/>
    <m/>
    <m/>
    <m/>
    <m/>
    <m/>
    <m/>
  </r>
  <r>
    <n v="31"/>
    <s v="S2"/>
    <s v="VF6_PHL"/>
    <x v="0"/>
    <s v="TUTV15"/>
    <x v="6"/>
    <x v="0"/>
    <s v="Non-Critical"/>
    <d v="1899-12-30T16:30:00"/>
    <x v="2"/>
    <s v="Delay warning with TV on the right"/>
    <m/>
    <m/>
    <m/>
    <m/>
    <m/>
    <m/>
    <m/>
  </r>
  <r>
    <n v="32"/>
    <s v="S2"/>
    <s v="VF6_PHL"/>
    <x v="0"/>
    <s v="TUTV15"/>
    <x v="6"/>
    <x v="0"/>
    <s v="Non-Critical"/>
    <d v="1899-12-30T19:35:00"/>
    <x v="1"/>
    <s v="Flickering warning when the TV is turned on right"/>
    <m/>
    <m/>
    <m/>
    <m/>
    <m/>
    <m/>
    <m/>
  </r>
  <r>
    <n v="33"/>
    <s v="S2"/>
    <s v="VF6_PHL"/>
    <x v="0"/>
    <s v="TUTV15"/>
    <x v="6"/>
    <x v="0"/>
    <s v="Non-Critical"/>
    <d v="1899-12-30T14:51:00"/>
    <x v="2"/>
    <s v="Alarm Breaker with container"/>
    <m/>
    <m/>
    <m/>
    <m/>
    <m/>
    <m/>
    <m/>
  </r>
  <r>
    <n v="34"/>
    <s v="S1"/>
    <s v="VF6_PHL"/>
    <x v="0"/>
    <s v="TUTV15"/>
    <x v="7"/>
    <x v="0"/>
    <s v="Non-Critical"/>
    <d v="1899-12-30T06:59:00"/>
    <x v="2"/>
    <s v="Virtual alert when the TV has passed to the left"/>
    <m/>
    <m/>
    <n v="223"/>
    <d v="1899-12-30T06:42:18"/>
    <s v="VF_MTT"/>
    <s v="Hung DV"/>
    <n v="4"/>
  </r>
  <r>
    <n v="35"/>
    <s v="S1"/>
    <s v="VF6_PHL"/>
    <x v="0"/>
    <s v="TUTV15"/>
    <x v="7"/>
    <x v="0"/>
    <s v="Non-Critical"/>
    <d v="1899-12-30T07:11:00"/>
    <x v="2"/>
    <s v="Flickering warning when driving on the left"/>
    <m/>
    <m/>
    <m/>
    <m/>
    <m/>
    <m/>
    <m/>
  </r>
  <r>
    <n v="36"/>
    <s v="S1"/>
    <s v="VF6_PHL"/>
    <x v="0"/>
    <s v="TUTV15"/>
    <x v="7"/>
    <x v="0"/>
    <s v="Non-Critical"/>
    <d v="1899-12-30T07:27:00"/>
    <x v="3"/>
    <s v="Interrupt the alert when the TV is still traveling in parallel"/>
    <m/>
    <m/>
    <m/>
    <m/>
    <m/>
    <m/>
    <m/>
  </r>
  <r>
    <n v="37"/>
    <s v="S1"/>
    <s v="VF6_PHL"/>
    <x v="0"/>
    <s v="TUTV15"/>
    <x v="7"/>
    <x v="0"/>
    <s v="Non-Critical"/>
    <d v="1899-12-30T12:52:00"/>
    <x v="1"/>
    <s v="Disconnect the alert with TV on the left"/>
    <m/>
    <m/>
    <m/>
    <m/>
    <m/>
    <m/>
    <m/>
  </r>
  <r>
    <n v="38"/>
    <s v="S2"/>
    <s v="VF6_PHL"/>
    <x v="0"/>
    <s v="Anhnd58"/>
    <x v="7"/>
    <x v="0"/>
    <s v="Non-Critical"/>
    <d v="1899-12-30T14:45:00"/>
    <x v="5"/>
    <s v="hiển thị vạch xanh ben phai khi vận tốc dưới 20"/>
    <m/>
    <m/>
    <n v="225"/>
    <d v="1899-12-30T05:57:39"/>
    <s v="VF_MTT"/>
    <s v="Anhnd58"/>
    <n v="2"/>
  </r>
  <r>
    <n v="39"/>
    <s v="S2"/>
    <s v="VF6_PHL"/>
    <x v="0"/>
    <s v="Anhnd58"/>
    <x v="7"/>
    <x v="0"/>
    <s v="Non-Critical"/>
    <d v="1899-12-30T15:01:00"/>
    <x v="3"/>
    <s v="cảnh bao chap chon ben phai"/>
    <m/>
    <m/>
    <m/>
    <m/>
    <m/>
    <m/>
    <m/>
  </r>
  <r>
    <n v="40"/>
    <s v="S1"/>
    <s v="VF6_PHL"/>
    <x v="0"/>
    <s v="TUTV15"/>
    <x v="8"/>
    <x v="0"/>
    <s v="Non-Critical"/>
    <d v="1899-12-30T06:17:00"/>
    <x v="0"/>
    <s v="Fake warning when there are no objects or TVs in the area behind"/>
    <m/>
    <m/>
    <n v="215"/>
    <d v="1899-12-30T07:11:12"/>
    <s v="VF_MTT"/>
    <s v="Hung DV"/>
    <n v="7"/>
  </r>
  <r>
    <n v="41"/>
    <s v="S1"/>
    <s v="VF6_PHL"/>
    <x v="0"/>
    <s v="TUTV15"/>
    <x v="8"/>
    <x v="0"/>
    <s v="Non-Critical"/>
    <d v="1899-12-30T06:38:00"/>
    <x v="0"/>
    <s v="no audible alert when gear R"/>
    <m/>
    <m/>
    <m/>
    <m/>
    <m/>
    <m/>
    <m/>
  </r>
  <r>
    <n v="42"/>
    <s v="S1"/>
    <s v="VF6_PHL"/>
    <x v="0"/>
    <s v="TUTV15"/>
    <x v="8"/>
    <x v="0"/>
    <s v="Non-Critical"/>
    <d v="1899-12-30T06:39:00"/>
    <x v="0"/>
    <s v="Flickering warning on MHU"/>
    <m/>
    <m/>
    <m/>
    <m/>
    <m/>
    <m/>
    <m/>
  </r>
  <r>
    <n v="43"/>
    <s v="S1"/>
    <s v="VF6_PHL"/>
    <x v="0"/>
    <s v="TUTV15"/>
    <x v="8"/>
    <x v="0"/>
    <s v="Non-Critical"/>
    <d v="1899-12-30T06:49:00"/>
    <x v="2"/>
    <s v="dismiss warning when there is a serial TV left"/>
    <m/>
    <m/>
    <m/>
    <m/>
    <m/>
    <m/>
    <m/>
  </r>
  <r>
    <n v="44"/>
    <s v="S1"/>
    <s v="VF6_PHL"/>
    <x v="0"/>
    <s v="TUTV15"/>
    <x v="8"/>
    <x v="0"/>
    <s v="Non-Critical"/>
    <d v="1899-12-30T07:10:00"/>
    <x v="2"/>
    <s v="warning when the TV is flickering right"/>
    <m/>
    <m/>
    <m/>
    <m/>
    <m/>
    <m/>
    <m/>
  </r>
  <r>
    <n v="45"/>
    <s v="S1"/>
    <s v="VF6_PHL"/>
    <x v="0"/>
    <s v="TUTV15"/>
    <x v="8"/>
    <x v="0"/>
    <s v="Non-Critical"/>
    <d v="1899-12-30T09:42:00"/>
    <x v="3"/>
    <s v="intermittent alarm with left serial TV"/>
    <m/>
    <m/>
    <m/>
    <m/>
    <m/>
    <m/>
    <m/>
  </r>
  <r>
    <n v="46"/>
    <s v="S1"/>
    <s v="VF6_PHL"/>
    <x v="0"/>
    <s v="TUTV15"/>
    <x v="8"/>
    <x v="0"/>
    <s v="Non-Critical"/>
    <d v="1899-12-30T06:48:00"/>
    <x v="1"/>
    <s v="warning when the TV overtakes lchuchuws does not cut across the rear ..."/>
    <m/>
    <m/>
    <m/>
    <m/>
    <m/>
    <m/>
    <m/>
  </r>
  <r>
    <n v="47"/>
    <s v="S2"/>
    <s v="VF6_PHL"/>
    <x v="0"/>
    <s v="Anhnd58"/>
    <x v="8"/>
    <x v="0"/>
    <m/>
    <m/>
    <x v="6"/>
    <m/>
    <m/>
    <m/>
    <n v="205"/>
    <d v="1899-12-30T07:11:12"/>
    <s v="VF_MTT"/>
    <s v="Hung DV"/>
    <n v="0"/>
  </r>
  <r>
    <n v="48"/>
    <s v="S1"/>
    <s v="VF6_PHL"/>
    <x v="1"/>
    <s v="Anhnd57"/>
    <x v="8"/>
    <x v="1"/>
    <s v="Non-Critical"/>
    <d v="1899-12-30T09:12:00"/>
    <x v="3"/>
    <s v="Intermittent in right"/>
    <m/>
    <m/>
    <n v="118"/>
    <d v="1899-12-30T04:25:15"/>
    <s v="HW_PHL_004"/>
    <s v="CTF"/>
    <n v="12"/>
  </r>
  <r>
    <n v="49"/>
    <s v="S1"/>
    <s v="VF6_PHL"/>
    <x v="1"/>
    <s v="Anhnd57"/>
    <x v="8"/>
    <x v="1"/>
    <s v="Critical"/>
    <d v="1899-12-30T09:19:00"/>
    <x v="7"/>
    <s v="HWA many time tag speed then EV increase speed from 60-70km/h"/>
    <m/>
    <m/>
    <m/>
    <m/>
    <m/>
    <m/>
    <m/>
  </r>
  <r>
    <n v="50"/>
    <s v="S1"/>
    <s v="VF6_PHL"/>
    <x v="1"/>
    <s v="Anhnd57"/>
    <x v="8"/>
    <x v="1"/>
    <s v="Non-Critical"/>
    <d v="1899-12-30T10:41:00"/>
    <x v="7"/>
    <s v="Display TV in left jumpping with car and truck"/>
    <m/>
    <m/>
    <m/>
    <m/>
    <m/>
    <m/>
    <m/>
  </r>
  <r>
    <n v="51"/>
    <s v="S1"/>
    <s v="VF6_PHL"/>
    <x v="1"/>
    <s v="Anhnd57"/>
    <x v="8"/>
    <x v="1"/>
    <s v="Non-Critical"/>
    <d v="1899-12-30T10:46:00"/>
    <x v="7"/>
    <s v="Icon HWA change blue to gray"/>
    <m/>
    <m/>
    <m/>
    <m/>
    <m/>
    <m/>
    <m/>
  </r>
  <r>
    <n v="52"/>
    <s v="S1"/>
    <s v="VF6_PHL"/>
    <x v="1"/>
    <s v="Anhnd57"/>
    <x v="8"/>
    <x v="1"/>
    <s v="Non-Critical"/>
    <d v="1899-12-30T11:03:00"/>
    <x v="5"/>
    <s v="V=52, warning is raised"/>
    <m/>
    <m/>
    <m/>
    <m/>
    <m/>
    <m/>
    <m/>
  </r>
  <r>
    <n v="53"/>
    <s v="S1"/>
    <s v="VF6_PHL"/>
    <x v="1"/>
    <s v="Anhnd57"/>
    <x v="8"/>
    <x v="1"/>
    <s v="Non-Critical"/>
    <d v="1899-12-30T11:08:00"/>
    <x v="8"/>
    <s v="Popup the target lane not available when the target lane is met to change the lane"/>
    <m/>
    <m/>
    <m/>
    <m/>
    <m/>
    <m/>
    <m/>
  </r>
  <r>
    <n v="54"/>
    <s v="S1"/>
    <s v="VF6_PHL"/>
    <x v="1"/>
    <s v="Anhnd57"/>
    <x v="8"/>
    <x v="1"/>
    <s v="Critical"/>
    <d v="1899-12-30T12:24:00"/>
    <x v="9"/>
    <s v="FCW, AEB fault when in charging"/>
    <m/>
    <m/>
    <m/>
    <m/>
    <m/>
    <m/>
    <m/>
  </r>
  <r>
    <n v="55"/>
    <s v="S1"/>
    <s v="VF6_PHL"/>
    <x v="1"/>
    <s v="Anhnd57"/>
    <x v="8"/>
    <x v="1"/>
    <s v="Critical"/>
    <d v="1899-12-30T12:26:00"/>
    <x v="10"/>
    <s v="Full LA fault when in charging"/>
    <m/>
    <m/>
    <m/>
    <m/>
    <m/>
    <m/>
    <m/>
  </r>
  <r>
    <n v="56"/>
    <s v="S1"/>
    <s v="VF6_PHL"/>
    <x v="1"/>
    <s v="Anhnd57"/>
    <x v="8"/>
    <x v="1"/>
    <s v="Critical"/>
    <d v="1899-12-30T12:39:00"/>
    <x v="4"/>
    <s v="Can't change LKA LDW mode"/>
    <m/>
    <m/>
    <m/>
    <m/>
    <m/>
    <m/>
    <m/>
  </r>
  <r>
    <n v="57"/>
    <s v="S1"/>
    <s v="VF6_PHL"/>
    <x v="1"/>
    <s v="Anhnd57"/>
    <x v="8"/>
    <x v="1"/>
    <s v="Critical"/>
    <d v="1899-12-30T12:44:00"/>
    <x v="11"/>
    <s v="Can't not active HWA, ACC._x000a_FULL Lane assist fault"/>
    <m/>
    <m/>
    <m/>
    <m/>
    <m/>
    <m/>
    <m/>
  </r>
  <r>
    <n v="58"/>
    <s v="S1"/>
    <s v="VF6_PHL"/>
    <x v="1"/>
    <s v="Anhnd57"/>
    <x v="8"/>
    <x v="1"/>
    <s v="Non-Critical"/>
    <d v="1899-12-30T13:02:00"/>
    <x v="3"/>
    <s v="The warning cancel early in left"/>
    <m/>
    <m/>
    <m/>
    <m/>
    <m/>
    <m/>
    <m/>
  </r>
  <r>
    <n v="59"/>
    <s v="S1"/>
    <s v="VF6_PHL"/>
    <x v="1"/>
    <s v="Anhnd57"/>
    <x v="8"/>
    <x v="1"/>
    <s v="Non-Critical"/>
    <d v="1899-12-30T13:05:00"/>
    <x v="3"/>
    <s v="3 time warning with one TV in right"/>
    <m/>
    <m/>
    <m/>
    <m/>
    <m/>
    <m/>
    <m/>
  </r>
  <r>
    <n v="60"/>
    <s v="S2"/>
    <s v="VF6_PHL"/>
    <x v="1"/>
    <s v="HieuNM33"/>
    <x v="8"/>
    <x v="1"/>
    <s v="Non-Critical"/>
    <d v="1899-12-30T15:24:00"/>
    <x v="2"/>
    <s v="Still alert with TV still on"/>
    <m/>
    <m/>
    <n v="474"/>
    <d v="1899-12-30T11:40:00"/>
    <s v="HW_PHL_CTF"/>
    <s v="CTF"/>
    <n v="32"/>
  </r>
  <r>
    <n v="61"/>
    <s v="S2"/>
    <s v="VF6_PHL"/>
    <x v="1"/>
    <s v="HieuNM33"/>
    <x v="8"/>
    <x v="1"/>
    <s v="Non-Critical"/>
    <d v="1899-12-30T15:33:00"/>
    <x v="7"/>
    <s v="HWA downgrade without reason"/>
    <m/>
    <m/>
    <m/>
    <m/>
    <m/>
    <m/>
    <m/>
  </r>
  <r>
    <n v="62"/>
    <s v="S2"/>
    <s v="VF6_PHL"/>
    <x v="1"/>
    <s v="HieuNM33"/>
    <x v="8"/>
    <x v="1"/>
    <s v="Non-Critical"/>
    <d v="1899-12-30T15:43:00"/>
    <x v="7"/>
    <s v="no left solid line displayed on MHU"/>
    <m/>
    <m/>
    <m/>
    <m/>
    <m/>
    <m/>
    <m/>
  </r>
  <r>
    <n v="63"/>
    <s v="S2"/>
    <s v="VF6_PHL"/>
    <x v="1"/>
    <s v="HieuNM33"/>
    <x v="8"/>
    <x v="1"/>
    <s v="Non-Critical"/>
    <d v="1899-12-30T15:49:00"/>
    <x v="5"/>
    <s v="warning red line in right side"/>
    <m/>
    <m/>
    <m/>
    <m/>
    <m/>
    <m/>
    <m/>
  </r>
  <r>
    <n v="64"/>
    <s v="S2"/>
    <s v="VF6_PHL"/>
    <x v="1"/>
    <s v="HieuNM33"/>
    <x v="8"/>
    <x v="1"/>
    <s v="Non-Critical"/>
    <d v="1899-12-30T16:06:00"/>
    <x v="5"/>
    <s v="warning yellow line in right side"/>
    <m/>
    <m/>
    <m/>
    <m/>
    <m/>
    <m/>
    <m/>
  </r>
  <r>
    <n v="65"/>
    <s v="S2"/>
    <s v="VF6_PHL"/>
    <x v="1"/>
    <s v="HieuNM33"/>
    <x v="8"/>
    <x v="1"/>
    <s v="Non-Critical"/>
    <d v="1899-12-30T16:08:00"/>
    <x v="7"/>
    <s v="TV is flashing on MHU"/>
    <m/>
    <m/>
    <m/>
    <m/>
    <m/>
    <m/>
    <m/>
  </r>
  <r>
    <n v="66"/>
    <s v="S2"/>
    <s v="VF6_PHL"/>
    <x v="1"/>
    <s v="HieuNM33"/>
    <x v="8"/>
    <x v="1"/>
    <s v="Critical"/>
    <d v="1899-12-30T16:22:00"/>
    <x v="10"/>
    <s v="ELK active with speed 52km/h with solid line"/>
    <m/>
    <m/>
    <m/>
    <m/>
    <m/>
    <m/>
    <m/>
  </r>
  <r>
    <n v="67"/>
    <s v="S2"/>
    <s v="VF6_PHL"/>
    <x v="1"/>
    <s v="HieuNM33"/>
    <x v="8"/>
    <x v="1"/>
    <s v="Critical"/>
    <d v="1899-12-30T16:36:00"/>
    <x v="8"/>
    <s v="Change to active suspend and cannot change to left lane"/>
    <m/>
    <m/>
    <m/>
    <m/>
    <m/>
    <m/>
    <m/>
  </r>
  <r>
    <n v="68"/>
    <s v="S2"/>
    <s v="VF6_PHL"/>
    <x v="1"/>
    <s v="HieuNM33"/>
    <x v="8"/>
    <x v="1"/>
    <s v="Critical"/>
    <d v="1899-12-30T16:38:00"/>
    <x v="7"/>
    <s v="Automatically downgrade to ACC"/>
    <m/>
    <m/>
    <m/>
    <m/>
    <m/>
    <m/>
    <m/>
  </r>
  <r>
    <n v="69"/>
    <s v="S2"/>
    <s v="VF6_PHL"/>
    <x v="1"/>
    <s v="HieuNM33"/>
    <x v="8"/>
    <x v="1"/>
    <s v="Critical"/>
    <d v="1899-12-30T16:39:00"/>
    <x v="8"/>
    <s v="Connot active ALCA. Auto in active suspend state"/>
    <m/>
    <m/>
    <m/>
    <m/>
    <m/>
    <m/>
    <m/>
  </r>
  <r>
    <n v="70"/>
    <s v="S2"/>
    <s v="VF6_PHL"/>
    <x v="1"/>
    <s v="HieuNM33"/>
    <x v="8"/>
    <x v="1"/>
    <s v="Non-Critical"/>
    <d v="1899-12-30T16:42:00"/>
    <x v="7"/>
    <s v="Press button HWA in Steering wheel =&gt; Increase setspeed"/>
    <m/>
    <m/>
    <m/>
    <m/>
    <m/>
    <m/>
    <m/>
  </r>
  <r>
    <n v="71"/>
    <s v="S2"/>
    <s v="VF6_PHL"/>
    <x v="1"/>
    <s v="HieuNM33"/>
    <x v="8"/>
    <x v="1"/>
    <s v="Non-Critical"/>
    <d v="1899-12-30T16:49:00"/>
    <x v="7"/>
    <s v="Cannot detect lane in the left side"/>
    <m/>
    <m/>
    <m/>
    <m/>
    <m/>
    <m/>
    <m/>
  </r>
  <r>
    <n v="72"/>
    <s v="S2"/>
    <s v="VF6_PHL"/>
    <x v="1"/>
    <s v="HieuNM33"/>
    <x v="8"/>
    <x v="1"/>
    <s v="Critical"/>
    <d v="1899-12-30T17:17:00"/>
    <x v="8"/>
    <s v="Cannot automatically change to the left lane"/>
    <m/>
    <m/>
    <m/>
    <m/>
    <m/>
    <m/>
    <m/>
  </r>
  <r>
    <n v="73"/>
    <s v="S2"/>
    <s v="VF6_PHL"/>
    <x v="1"/>
    <s v="HieuNM33"/>
    <x v="8"/>
    <x v="1"/>
    <s v="Non-Critical"/>
    <d v="1899-12-30T17:22:00"/>
    <x v="11"/>
    <s v="Detecting motorbike as car on MHU"/>
    <m/>
    <m/>
    <m/>
    <m/>
    <m/>
    <m/>
    <m/>
  </r>
  <r>
    <n v="74"/>
    <s v="S2"/>
    <s v="VF6_PHL"/>
    <x v="1"/>
    <s v="HieuNM33"/>
    <x v="8"/>
    <x v="1"/>
    <s v="Non-Critical"/>
    <d v="1899-12-30T19:41:00"/>
    <x v="4"/>
    <s v="No solid right line displayed on MHU"/>
    <m/>
    <m/>
    <m/>
    <m/>
    <m/>
    <m/>
    <m/>
  </r>
  <r>
    <n v="75"/>
    <s v="S2"/>
    <s v="VF6_PHL"/>
    <x v="1"/>
    <s v="HieuNM33"/>
    <x v="8"/>
    <x v="1"/>
    <s v="Non-Critical"/>
    <d v="1899-12-30T19:54:00"/>
    <x v="2"/>
    <s v="Check warning in right side. warning with walker"/>
    <m/>
    <m/>
    <m/>
    <m/>
    <m/>
    <m/>
    <m/>
  </r>
  <r>
    <n v="76"/>
    <s v="S2"/>
    <s v="VF6_PHL"/>
    <x v="1"/>
    <s v="HieuNM33"/>
    <x v="8"/>
    <x v="1"/>
    <s v="Non-Critical"/>
    <d v="1899-12-30T19:59:00"/>
    <x v="1"/>
    <s v="Warning in right side without reason"/>
    <m/>
    <m/>
    <m/>
    <m/>
    <m/>
    <m/>
    <m/>
  </r>
  <r>
    <n v="77"/>
    <s v="S2"/>
    <s v="VF6_PHL"/>
    <x v="1"/>
    <s v="HieuNM33"/>
    <x v="8"/>
    <x v="1"/>
    <s v="Non-Critical"/>
    <d v="1899-12-30T20:05:00"/>
    <x v="2"/>
    <s v="Warning Lv2 in right side with TV is low speed"/>
    <m/>
    <m/>
    <m/>
    <m/>
    <m/>
    <m/>
    <m/>
  </r>
  <r>
    <n v="78"/>
    <s v="S2"/>
    <s v="VF6_PHL"/>
    <x v="1"/>
    <s v="HieuNM33"/>
    <x v="8"/>
    <x v="1"/>
    <s v="Non-Critical"/>
    <d v="1899-12-30T21:27:00"/>
    <x v="0"/>
    <s v="warning when move in D gear on the road"/>
    <m/>
    <m/>
    <m/>
    <m/>
    <m/>
    <m/>
    <m/>
  </r>
  <r>
    <n v="79"/>
    <s v="S2"/>
    <s v="VF6_PHL"/>
    <x v="1"/>
    <s v="HieuNM33"/>
    <x v="8"/>
    <x v="1"/>
    <s v="Non-Critical"/>
    <d v="1899-12-30T21:41:00"/>
    <x v="7"/>
    <s v="no downspeed when TV cut-in in the right side"/>
    <m/>
    <m/>
    <m/>
    <m/>
    <m/>
    <m/>
    <m/>
  </r>
  <r>
    <n v="80"/>
    <s v="S2"/>
    <s v="VF6_PHL"/>
    <x v="1"/>
    <s v="HieuNM33"/>
    <x v="8"/>
    <x v="1"/>
    <s v="Non-Critical"/>
    <d v="1899-12-30T21:49:00"/>
    <x v="8"/>
    <s v="ALCA is active suspend when there is no TV behide"/>
    <m/>
    <m/>
    <m/>
    <m/>
    <m/>
    <m/>
    <m/>
  </r>
  <r>
    <n v="81"/>
    <s v="S2"/>
    <s v="VF6_PHL"/>
    <x v="1"/>
    <s v="HieuNM33"/>
    <x v="8"/>
    <x v="1"/>
    <s v="Non-Critical"/>
    <d v="1899-12-30T21:50:00"/>
    <x v="8"/>
    <s v="Still active when driver press GAS pedal"/>
    <m/>
    <m/>
    <m/>
    <m/>
    <m/>
    <m/>
    <m/>
  </r>
  <r>
    <n v="82"/>
    <s v="S2"/>
    <s v="VF6_PHL"/>
    <x v="1"/>
    <s v="HieuNM33"/>
    <x v="8"/>
    <x v="1"/>
    <s v="Non-Critical"/>
    <d v="1899-12-30T22:01:00"/>
    <x v="1"/>
    <s v="Warning in the left side with no reason"/>
    <m/>
    <m/>
    <m/>
    <m/>
    <m/>
    <m/>
    <m/>
  </r>
  <r>
    <n v="83"/>
    <s v="S2"/>
    <s v="VF6_PHL"/>
    <x v="1"/>
    <s v="HieuNM33"/>
    <x v="8"/>
    <x v="1"/>
    <s v="Non-Critical"/>
    <d v="1899-12-30T22:12:00"/>
    <x v="7"/>
    <s v="When driver steer the wheel =&gt; HWA deactivate then activate again and then deactivate"/>
    <m/>
    <m/>
    <m/>
    <m/>
    <m/>
    <m/>
    <m/>
  </r>
  <r>
    <n v="84"/>
    <s v="S2"/>
    <s v="VF6_PHL"/>
    <x v="1"/>
    <s v="HieuNM33"/>
    <x v="8"/>
    <x v="1"/>
    <s v="Non-Critical"/>
    <d v="1899-12-30T23:06:00"/>
    <x v="7"/>
    <s v="When driver strong steer the wheel. HWA is still activate"/>
    <m/>
    <m/>
    <m/>
    <m/>
    <m/>
    <m/>
    <m/>
  </r>
  <r>
    <n v="85"/>
    <s v="S2"/>
    <s v="VF6_PHL"/>
    <x v="1"/>
    <s v="HieuNM33"/>
    <x v="9"/>
    <x v="1"/>
    <s v="Non-Critical"/>
    <d v="1899-12-30T00:16:00"/>
    <x v="7"/>
    <s v="Press Icon HWA =&gt; Setspeed up from 75 to 78"/>
    <m/>
    <m/>
    <m/>
    <m/>
    <m/>
    <m/>
    <m/>
  </r>
  <r>
    <n v="86"/>
    <s v="S2"/>
    <s v="VF6_PHL"/>
    <x v="1"/>
    <s v="HieuNM33"/>
    <x v="9"/>
    <x v="1"/>
    <s v="Non-Critical"/>
    <d v="1899-12-30T00:29:00"/>
    <x v="4"/>
    <s v="The driver does not steer but LKA always has lane keeping steering + warning sound at the same time. This leads to a very noisy feature when used."/>
    <m/>
    <m/>
    <m/>
    <m/>
    <m/>
    <m/>
    <m/>
  </r>
  <r>
    <n v="87"/>
    <s v="S2"/>
    <s v="VF6_PHL"/>
    <x v="1"/>
    <s v="HieuNM33"/>
    <x v="9"/>
    <x v="1"/>
    <s v="Non-Critical"/>
    <d v="1899-12-30T12:40:00"/>
    <x v="4"/>
    <s v="Duplicate the line in the left lane on MHU"/>
    <m/>
    <m/>
    <m/>
    <m/>
    <m/>
    <m/>
    <m/>
  </r>
  <r>
    <n v="88"/>
    <s v="S2"/>
    <s v="VF6_PHL"/>
    <x v="1"/>
    <s v="HieuNM33"/>
    <x v="9"/>
    <x v="1"/>
    <s v="Critical"/>
    <d v="1899-12-30T12:48:00"/>
    <x v="12"/>
    <s v="There is no change to high beam"/>
    <m/>
    <m/>
    <m/>
    <m/>
    <m/>
    <m/>
    <m/>
  </r>
  <r>
    <n v="89"/>
    <s v="S2"/>
    <s v="VF6_PHL"/>
    <x v="1"/>
    <s v="HieuNM33"/>
    <x v="9"/>
    <x v="1"/>
    <s v="Critical"/>
    <d v="1899-12-30T01:15:00"/>
    <x v="12"/>
    <s v="AHB is not activate"/>
    <m/>
    <m/>
    <m/>
    <m/>
    <m/>
    <m/>
    <m/>
  </r>
  <r>
    <n v="90"/>
    <s v="S2"/>
    <s v="VF6_PHL"/>
    <x v="1"/>
    <s v="HieuNM33"/>
    <x v="9"/>
    <x v="1"/>
    <s v="Non-Critical"/>
    <d v="1899-12-30T01:34:00"/>
    <x v="11"/>
    <s v="Lost vehicle in MHU"/>
    <m/>
    <m/>
    <m/>
    <m/>
    <m/>
    <m/>
    <m/>
  </r>
  <r>
    <n v="91"/>
    <s v="S1"/>
    <s v="VF6_PHL"/>
    <x v="1"/>
    <s v="Anhnd57"/>
    <x v="9"/>
    <x v="1"/>
    <s v="Critical"/>
    <d v="1899-12-30T07:10:00"/>
    <x v="7"/>
    <s v="HWA into a curve road and not control EV in  the middle lane"/>
    <m/>
    <m/>
    <n v="198"/>
    <d v="1899-12-30T06:40:55"/>
    <s v="HW_PHL_004"/>
    <s v="anhnd57"/>
    <n v="21"/>
  </r>
  <r>
    <n v="92"/>
    <s v="S1"/>
    <s v="VF6_PHL"/>
    <x v="1"/>
    <s v="Anhnd57"/>
    <x v="9"/>
    <x v="1"/>
    <s v="Critical"/>
    <d v="1899-12-30T07:36:00"/>
    <x v="7"/>
    <s v="HWA into a curb road. EV don't decel and out of lane"/>
    <m/>
    <m/>
    <m/>
    <m/>
    <m/>
    <m/>
    <m/>
  </r>
  <r>
    <n v="93"/>
    <s v="S1"/>
    <s v="VF6_PHL"/>
    <x v="1"/>
    <s v="Bùi Hùng CTF"/>
    <x v="9"/>
    <x v="1"/>
    <s v="Non-Critical"/>
    <d v="1899-12-30T07:47:00"/>
    <x v="7"/>
    <s v="TV in front is being followed is flashing"/>
    <m/>
    <m/>
    <m/>
    <m/>
    <m/>
    <m/>
    <m/>
  </r>
  <r>
    <n v="94"/>
    <s v="S1"/>
    <s v="VF6_PHL"/>
    <x v="1"/>
    <s v="Bùi Hùng CTF"/>
    <x v="9"/>
    <x v="1"/>
    <s v="Non-Critical"/>
    <d v="1899-12-30T08:23:00"/>
    <x v="0"/>
    <s v="RPA shown the warning on the SVM but not shown in carbuddy"/>
    <m/>
    <m/>
    <m/>
    <m/>
    <m/>
    <m/>
    <m/>
  </r>
  <r>
    <n v="95"/>
    <s v="S1"/>
    <s v="VF6_PHL"/>
    <x v="1"/>
    <s v="Anhnd57"/>
    <x v="9"/>
    <x v="1"/>
    <s v="Critical"/>
    <d v="1899-12-30T09:37:00"/>
    <x v="7"/>
    <s v="HWA tend to close with TV in right lane when EV overtake TV. EV still keep EV in the middle of the lane but it make driver feel like dangrous"/>
    <m/>
    <m/>
    <m/>
    <m/>
    <m/>
    <m/>
    <m/>
  </r>
  <r>
    <n v="96"/>
    <s v="S1"/>
    <s v="VF6_PHL"/>
    <x v="1"/>
    <s v="Anhnd57"/>
    <x v="9"/>
    <x v="1"/>
    <s v="Critical"/>
    <d v="1899-12-30T09:44:00"/>
    <x v="7"/>
    <s v="HWA sudden deceleration when there's no TV in front"/>
    <m/>
    <m/>
    <m/>
    <m/>
    <m/>
    <m/>
    <m/>
  </r>
  <r>
    <n v="97"/>
    <s v="S1"/>
    <s v="VF6_PHL"/>
    <x v="1"/>
    <s v="Bùi Hùng CTF"/>
    <x v="9"/>
    <x v="1"/>
    <s v="Non-Critical"/>
    <d v="1899-12-30T09:55:00"/>
    <x v="7"/>
    <s v="Detected TV cut-in lane and decel but MHU show detected TV with flickering"/>
    <m/>
    <m/>
    <m/>
    <m/>
    <m/>
    <m/>
    <m/>
  </r>
  <r>
    <n v="98"/>
    <s v="S1"/>
    <s v="VF6_PHL"/>
    <x v="1"/>
    <s v="Bùi Hùng CTF"/>
    <x v="9"/>
    <x v="1"/>
    <s v="Non-Critical"/>
    <d v="1899-12-30T11:23:00"/>
    <x v="5"/>
    <s v="The two left lane markings are displayed very close to each other"/>
    <m/>
    <m/>
    <m/>
    <m/>
    <m/>
    <m/>
    <m/>
  </r>
  <r>
    <n v="99"/>
    <s v="S1"/>
    <s v="VF6_PHL"/>
    <x v="1"/>
    <s v="Bùi Hùng CTF"/>
    <x v="9"/>
    <x v="1"/>
    <s v="Non-Critical"/>
    <d v="1899-12-30T11:31:00"/>
    <x v="3"/>
    <s v="BSD intermittent in left"/>
    <m/>
    <m/>
    <m/>
    <m/>
    <m/>
    <m/>
    <m/>
  </r>
  <r>
    <n v="100"/>
    <s v="S1"/>
    <s v="VF6_PHL"/>
    <x v="1"/>
    <s v="Bùi Hùng CTF"/>
    <x v="9"/>
    <x v="1"/>
    <s v="Non-Critical"/>
    <d v="1899-12-30T11:36:00"/>
    <x v="7"/>
    <s v="TV in front cut out of lane and EV detect other TV, but EV decelerated even though the distance is far"/>
    <m/>
    <m/>
    <m/>
    <m/>
    <m/>
    <m/>
    <m/>
  </r>
  <r>
    <n v="101"/>
    <s v="S1"/>
    <s v="VF6_PHL"/>
    <x v="1"/>
    <s v="Bùi Hùng CTF"/>
    <x v="9"/>
    <x v="1"/>
    <s v="Non-Critical"/>
    <d v="1899-12-30T11:36:00"/>
    <x v="7"/>
    <s v="None, no tag"/>
    <m/>
    <m/>
    <m/>
    <m/>
    <m/>
    <m/>
    <m/>
  </r>
  <r>
    <n v="102"/>
    <s v="S1"/>
    <s v="VF6_PHL"/>
    <x v="1"/>
    <s v="Anhnd57"/>
    <x v="9"/>
    <x v="1"/>
    <s v="Critical"/>
    <d v="1899-12-30T11:47:00"/>
    <x v="7"/>
    <s v="The road without both lane marking but HWA shown both lane line is blue"/>
    <m/>
    <m/>
    <m/>
    <m/>
    <m/>
    <m/>
    <m/>
  </r>
  <r>
    <n v="103"/>
    <s v="S1"/>
    <s v="VF6_PHL"/>
    <x v="1"/>
    <s v="Anhnd57"/>
    <x v="9"/>
    <x v="1"/>
    <s v="Critical"/>
    <d v="1899-12-30T11:50:00"/>
    <x v="7"/>
    <s v="Jerk while follow TV in front"/>
    <m/>
    <m/>
    <m/>
    <m/>
    <m/>
    <m/>
    <m/>
  </r>
  <r>
    <n v="104"/>
    <s v="S1"/>
    <s v="VF6_PHL"/>
    <x v="1"/>
    <s v="Anhnd57"/>
    <x v="9"/>
    <x v="1"/>
    <s v="Critical"/>
    <d v="1899-12-30T11:54:00"/>
    <x v="4"/>
    <s v="Only on LDW, but LKA activate"/>
    <m/>
    <m/>
    <m/>
    <m/>
    <m/>
    <m/>
    <m/>
  </r>
  <r>
    <n v="105"/>
    <s v="S1"/>
    <s v="VF6_PHL"/>
    <x v="1"/>
    <s v="Anhnd57"/>
    <x v="9"/>
    <x v="1"/>
    <s v="Critical"/>
    <d v="1899-12-30T11:55:00"/>
    <x v="10"/>
    <s v="ELK activate but MHU don't show popup"/>
    <m/>
    <m/>
    <m/>
    <m/>
    <m/>
    <m/>
    <m/>
  </r>
  <r>
    <n v="106"/>
    <s v="S1"/>
    <s v="VF6_PHL"/>
    <x v="1"/>
    <s v="Bùi Hùng CTF"/>
    <x v="9"/>
    <x v="1"/>
    <s v="Non-Critical"/>
    <d v="1899-12-30T12:04:00"/>
    <x v="11"/>
    <s v="Light jerk in stop&amp;go"/>
    <m/>
    <m/>
    <m/>
    <m/>
    <m/>
    <m/>
    <m/>
  </r>
  <r>
    <n v="107"/>
    <s v="S1"/>
    <s v="VF6_PHL"/>
    <x v="1"/>
    <s v="Bùi Hùng CTF"/>
    <x v="9"/>
    <x v="1"/>
    <s v="Non-Critical"/>
    <d v="1899-12-30T12:06:00"/>
    <x v="7"/>
    <s v="Override"/>
    <m/>
    <m/>
    <m/>
    <m/>
    <m/>
    <m/>
    <m/>
  </r>
  <r>
    <n v="108"/>
    <s v="S1"/>
    <s v="VF6_PHL"/>
    <x v="1"/>
    <s v="Anhnd57"/>
    <x v="9"/>
    <x v="1"/>
    <s v="Critical"/>
    <d v="1899-12-30T12:08:00"/>
    <x v="7"/>
    <s v="Stop behind TV in front &lt;3s, but EV need to be RES/CAN to go"/>
    <m/>
    <m/>
    <m/>
    <m/>
    <m/>
    <m/>
    <m/>
  </r>
  <r>
    <n v="109"/>
    <s v="S1"/>
    <s v="VF6_PHL"/>
    <x v="1"/>
    <s v="Anhnd57"/>
    <x v="9"/>
    <x v="1"/>
    <s v="Critical"/>
    <d v="1899-12-30T12:12:00"/>
    <x v="7"/>
    <s v="Override to cancel HWA, and HWA is activated after that"/>
    <m/>
    <m/>
    <m/>
    <m/>
    <m/>
    <m/>
    <m/>
  </r>
  <r>
    <n v="110"/>
    <s v="S1"/>
    <s v="VF6_PHL"/>
    <x v="1"/>
    <s v="Bùi Hùng CTF"/>
    <x v="9"/>
    <x v="1"/>
    <s v="Non-Critical"/>
    <d v="1899-12-30T13:04:00"/>
    <x v="5"/>
    <s v="V=47, LDW warning"/>
    <m/>
    <m/>
    <m/>
    <m/>
    <m/>
    <m/>
    <m/>
  </r>
  <r>
    <n v="111"/>
    <s v="S1"/>
    <s v="VF6_PHL"/>
    <x v="1"/>
    <s v="Bùi Hùng CTF"/>
    <x v="9"/>
    <x v="1"/>
    <s v="Non-Critical"/>
    <d v="1899-12-30T13:15:00"/>
    <x v="4"/>
    <s v="Display two yellow lanes in right"/>
    <m/>
    <m/>
    <m/>
    <m/>
    <m/>
    <m/>
    <m/>
  </r>
  <r>
    <n v="112"/>
    <s v="S2"/>
    <s v="VF6_PHL"/>
    <x v="1"/>
    <s v="HieuNM33"/>
    <x v="9"/>
    <x v="1"/>
    <s v="Non-Critical"/>
    <d v="1899-12-30T18:03:00"/>
    <x v="5"/>
    <s v="does not display the left line on the MHU"/>
    <m/>
    <m/>
    <n v="259"/>
    <d v="1899-12-30T07:35:27"/>
    <s v="HW_PHL_CTF"/>
    <s v="CTF"/>
    <n v="20"/>
  </r>
  <r>
    <n v="113"/>
    <s v="S2"/>
    <s v="VF6_PHL"/>
    <x v="1"/>
    <s v="HieuNM33"/>
    <x v="9"/>
    <x v="1"/>
    <s v="Non-Critical"/>
    <d v="1899-12-30T18:42:00"/>
    <x v="13"/>
    <s v="There is a warning sound but no warning icon on the MHU"/>
    <m/>
    <m/>
    <m/>
    <m/>
    <m/>
    <m/>
    <m/>
  </r>
  <r>
    <n v="114"/>
    <s v="S2"/>
    <s v="VF6_PHL"/>
    <x v="1"/>
    <s v="HieuNM33"/>
    <x v="9"/>
    <x v="1"/>
    <s v="Non-Critical"/>
    <d v="1899-12-30T18:52:00"/>
    <x v="2"/>
    <s v="No have Icon on HMI, only warning on the mirror when ACC is active"/>
    <m/>
    <m/>
    <m/>
    <m/>
    <m/>
    <m/>
    <m/>
  </r>
  <r>
    <n v="115"/>
    <s v="S2"/>
    <s v="VF6_PHL"/>
    <x v="1"/>
    <s v="HieuNM33"/>
    <x v="9"/>
    <x v="1"/>
    <s v="Critical"/>
    <d v="1899-12-30T19:25:00"/>
    <x v="11"/>
    <s v="Detect the vehicle in the next left lane and down speed"/>
    <m/>
    <m/>
    <m/>
    <m/>
    <m/>
    <m/>
    <m/>
  </r>
  <r>
    <n v="116"/>
    <s v="S2"/>
    <s v="VF6_PHL"/>
    <x v="1"/>
    <s v="HieuNM33"/>
    <x v="9"/>
    <x v="1"/>
    <s v="Non-Critical"/>
    <d v="1899-12-30T20:26:00"/>
    <x v="4"/>
    <s v="Warning in left lane but right lane is yellow on MHU"/>
    <m/>
    <m/>
    <m/>
    <m/>
    <m/>
    <m/>
    <m/>
  </r>
  <r>
    <n v="117"/>
    <s v="S2"/>
    <s v="VF6_PHL"/>
    <x v="1"/>
    <s v="HieuNM33"/>
    <x v="9"/>
    <x v="1"/>
    <s v="Non-Critical"/>
    <d v="1899-12-30T20:28:00"/>
    <x v="11"/>
    <s v="Press ACC button =&gt; increase speed"/>
    <m/>
    <m/>
    <m/>
    <m/>
    <m/>
    <m/>
    <m/>
  </r>
  <r>
    <n v="118"/>
    <s v="S2"/>
    <s v="VF6_PHL"/>
    <x v="1"/>
    <s v="HieuNM33"/>
    <x v="9"/>
    <x v="1"/>
    <s v="Non-Critical"/>
    <d v="1899-12-30T21:55:00"/>
    <x v="0"/>
    <s v="Warning without reason"/>
    <m/>
    <m/>
    <m/>
    <m/>
    <m/>
    <m/>
    <m/>
  </r>
  <r>
    <n v="119"/>
    <s v="S2"/>
    <s v="VF6_PHL"/>
    <x v="1"/>
    <s v="HieuNM33"/>
    <x v="9"/>
    <x v="1"/>
    <s v="Non-Critical"/>
    <d v="1899-12-30T22:19:00"/>
    <x v="4"/>
    <s v="not detecting the wall wall line on the MHU"/>
    <m/>
    <m/>
    <m/>
    <m/>
    <m/>
    <m/>
    <m/>
  </r>
  <r>
    <n v="120"/>
    <s v="S2"/>
    <s v="VF6_PHL"/>
    <x v="1"/>
    <s v="HieuNM33"/>
    <x v="9"/>
    <x v="1"/>
    <s v="Non-Critical"/>
    <d v="1899-12-30T22:22:00"/>
    <x v="4"/>
    <s v="Warning yellow line in left side"/>
    <m/>
    <m/>
    <m/>
    <m/>
    <m/>
    <m/>
    <m/>
  </r>
  <r>
    <n v="121"/>
    <s v="S2"/>
    <s v="VF6_PHL"/>
    <x v="1"/>
    <s v="HieuNM33"/>
    <x v="9"/>
    <x v="1"/>
    <s v="Non-Critical"/>
    <d v="1899-12-30T22:30:00"/>
    <x v="14"/>
    <s v="Warning without reason"/>
    <m/>
    <m/>
    <m/>
    <m/>
    <m/>
    <m/>
    <m/>
  </r>
  <r>
    <n v="122"/>
    <s v="S2"/>
    <s v="VF6_PHL"/>
    <x v="1"/>
    <s v="HieuNM33"/>
    <x v="9"/>
    <x v="1"/>
    <s v="Non-Critical"/>
    <d v="1899-12-30T22:32:00"/>
    <x v="11"/>
    <s v="When the driver steers out of lane. MHU show popup &quot;giám sát hành trình thích ứng hủy&quot;. But the ACC is still operating normally"/>
    <m/>
    <m/>
    <m/>
    <m/>
    <m/>
    <m/>
    <m/>
  </r>
  <r>
    <n v="123"/>
    <s v="S2"/>
    <s v="VF6_PHL"/>
    <x v="1"/>
    <s v="HieuNM33"/>
    <x v="9"/>
    <x v="1"/>
    <s v="Critical"/>
    <d v="1899-12-30T22:38:00"/>
    <x v="11"/>
    <s v="No downspeed when have TV cut-in"/>
    <m/>
    <m/>
    <m/>
    <m/>
    <m/>
    <m/>
    <m/>
  </r>
  <r>
    <n v="124"/>
    <s v="S2"/>
    <s v="VF6_PHL"/>
    <x v="1"/>
    <s v="HieuNM33"/>
    <x v="9"/>
    <x v="1"/>
    <s v="Critical"/>
    <d v="1899-12-30T23:19:00"/>
    <x v="11"/>
    <s v="Cannot active ACC in D gear"/>
    <m/>
    <m/>
    <m/>
    <m/>
    <m/>
    <m/>
    <m/>
  </r>
  <r>
    <n v="125"/>
    <s v="S2"/>
    <s v="VF6_PHL"/>
    <x v="1"/>
    <s v="HieuNM33"/>
    <x v="9"/>
    <x v="1"/>
    <s v="Non-Critical"/>
    <d v="1899-12-30T23:48:00"/>
    <x v="11"/>
    <s v="Popup &quot;Giám sát hành trinhd thích ứng đã hủy&quot; on MHU"/>
    <m/>
    <m/>
    <m/>
    <m/>
    <m/>
    <m/>
    <m/>
  </r>
  <r>
    <n v="126"/>
    <s v="S2"/>
    <s v="VF6_PHL"/>
    <x v="1"/>
    <s v="HieuNM33"/>
    <x v="9"/>
    <x v="1"/>
    <s v="Critical"/>
    <d v="1899-12-30T23:56:00"/>
    <x v="8"/>
    <s v="Show popup&quot; Hết thời gian chuyển làn&quot; on MHU when change to right lane"/>
    <m/>
    <m/>
    <m/>
    <m/>
    <m/>
    <m/>
    <m/>
  </r>
  <r>
    <n v="127"/>
    <s v="S2"/>
    <s v="VF6_PHL"/>
    <x v="1"/>
    <s v="HieuNM33"/>
    <x v="10"/>
    <x v="1"/>
    <s v="Non-Critical"/>
    <d v="1899-12-30T01:32:00"/>
    <x v="4"/>
    <s v="Line color is gray"/>
    <m/>
    <m/>
    <m/>
    <m/>
    <m/>
    <m/>
    <m/>
  </r>
  <r>
    <n v="128"/>
    <s v="S2"/>
    <s v="VF6_PHL"/>
    <x v="1"/>
    <s v="HieuNM33"/>
    <x v="10"/>
    <x v="1"/>
    <s v="Critical"/>
    <d v="1899-12-30T01:37:00"/>
    <x v="12"/>
    <s v="Connot use the feature"/>
    <m/>
    <m/>
    <m/>
    <m/>
    <m/>
    <m/>
    <m/>
  </r>
  <r>
    <n v="129"/>
    <s v="S2"/>
    <s v="VF6_PHL"/>
    <x v="1"/>
    <s v="HieuNM33"/>
    <x v="10"/>
    <x v="1"/>
    <s v="Critical"/>
    <d v="1899-12-30T01:45:00"/>
    <x v="7"/>
    <s v="Automatically downgrade to ACC"/>
    <m/>
    <m/>
    <m/>
    <m/>
    <m/>
    <m/>
    <m/>
  </r>
  <r>
    <n v="130"/>
    <s v="S2"/>
    <s v="VF6_PHL"/>
    <x v="1"/>
    <s v="HieuNM33"/>
    <x v="10"/>
    <x v="1"/>
    <s v="Critical"/>
    <d v="1899-12-30T02:12:00"/>
    <x v="11"/>
    <s v="Downspeed from 88 to 65 when driver press GAS pedal"/>
    <m/>
    <m/>
    <m/>
    <m/>
    <m/>
    <m/>
    <m/>
  </r>
  <r>
    <n v="131"/>
    <s v="S2"/>
    <s v="VF6_PHL"/>
    <x v="1"/>
    <s v="HieuNM33"/>
    <x v="10"/>
    <x v="1"/>
    <s v="Non-Critical"/>
    <d v="1899-12-30T02:25:00"/>
    <x v="8"/>
    <s v="After change to ringt lane, driver continue turn left signal. ALCA active a moment ang then cancel"/>
    <m/>
    <m/>
    <m/>
    <m/>
    <m/>
    <m/>
    <m/>
  </r>
  <r>
    <n v="132"/>
    <s v="S1"/>
    <s v="VF6_PHL"/>
    <x v="1"/>
    <s v="Anhnd57"/>
    <x v="10"/>
    <x v="1"/>
    <s v="Non-Critical"/>
    <d v="1899-12-30T06:39:00"/>
    <x v="3"/>
    <s v="BSD right intermittent"/>
    <m/>
    <m/>
    <n v="210"/>
    <d v="1899-12-30T06:37:05"/>
    <s v="HW_PHL_004"/>
    <s v="Bùi Hùng CTF"/>
    <n v="17"/>
  </r>
  <r>
    <n v="133"/>
    <s v="S1"/>
    <s v="VF6_PHL"/>
    <x v="1"/>
    <s v="Anhnd57"/>
    <x v="10"/>
    <x v="1"/>
    <s v="Non-Critical"/>
    <d v="1899-12-30T07:17:00"/>
    <x v="7"/>
    <s v="HWA activated when there's only right lane line"/>
    <m/>
    <m/>
    <m/>
    <m/>
    <m/>
    <m/>
    <m/>
  </r>
  <r>
    <n v="134"/>
    <s v="S1"/>
    <s v="VF6_PHL"/>
    <x v="1"/>
    <s v="Anhnd57"/>
    <x v="10"/>
    <x v="1"/>
    <s v="Non-Critical"/>
    <d v="1899-12-30T07:26:00"/>
    <x v="8"/>
    <s v="No issue"/>
    <m/>
    <m/>
    <m/>
    <m/>
    <m/>
    <m/>
    <m/>
  </r>
  <r>
    <n v="135"/>
    <s v="S1"/>
    <s v="VF6_PHL"/>
    <x v="1"/>
    <s v="Anhnd57"/>
    <x v="10"/>
    <x v="1"/>
    <s v="Non-Critical"/>
    <d v="1899-12-30T08:17:00"/>
    <x v="4"/>
    <s v="No intervention left"/>
    <m/>
    <m/>
    <m/>
    <m/>
    <m/>
    <m/>
    <m/>
  </r>
  <r>
    <n v="136"/>
    <s v="S1"/>
    <s v="VF6_PHL"/>
    <x v="1"/>
    <s v="Anhnd57"/>
    <x v="10"/>
    <x v="1"/>
    <s v="Non-Critical"/>
    <d v="1899-12-30T08:18:00"/>
    <x v="4"/>
    <s v="LKA no intervention right"/>
    <m/>
    <m/>
    <m/>
    <m/>
    <m/>
    <m/>
    <m/>
  </r>
  <r>
    <n v="137"/>
    <s v="S1"/>
    <s v="VF6_PHL"/>
    <x v="1"/>
    <s v="Anhnd57"/>
    <x v="10"/>
    <x v="1"/>
    <s v="Critical"/>
    <d v="1899-12-30T08:28:00"/>
    <x v="11"/>
    <s v="ACC popup error and ACC activated normaly"/>
    <m/>
    <m/>
    <m/>
    <m/>
    <m/>
    <m/>
    <m/>
  </r>
  <r>
    <n v="138"/>
    <s v="S1"/>
    <s v="VF6_PHL"/>
    <x v="1"/>
    <s v="Anhnd57"/>
    <x v="10"/>
    <x v="1"/>
    <s v="Non-Critical"/>
    <d v="1899-12-30T08:35:00"/>
    <x v="5"/>
    <s v="Right warning when the road without right line"/>
    <m/>
    <m/>
    <m/>
    <m/>
    <m/>
    <m/>
    <m/>
  </r>
  <r>
    <n v="139"/>
    <s v="S1"/>
    <s v="VF6_PHL"/>
    <x v="1"/>
    <s v="Anhnd57"/>
    <x v="10"/>
    <x v="1"/>
    <s v="Non-Critical"/>
    <d v="1899-12-30T08:38:00"/>
    <x v="14"/>
    <s v="Fake warning"/>
    <m/>
    <m/>
    <m/>
    <m/>
    <m/>
    <m/>
    <m/>
  </r>
  <r>
    <n v="140"/>
    <s v="S1"/>
    <s v="VF6_PHL"/>
    <x v="1"/>
    <s v="Anhnd57"/>
    <x v="10"/>
    <x v="1"/>
    <s v="Critical"/>
    <d v="1899-12-30T08:46:00"/>
    <x v="8"/>
    <s v="Reverse turn signal but EV not turn back the original lane"/>
    <m/>
    <m/>
    <m/>
    <m/>
    <m/>
    <m/>
    <m/>
  </r>
  <r>
    <n v="141"/>
    <s v="S1"/>
    <s v="VF6_PHL"/>
    <x v="1"/>
    <s v="Anhnd57"/>
    <x v="10"/>
    <x v="1"/>
    <s v="Critical"/>
    <d v="1899-12-30T08:47:00"/>
    <x v="8"/>
    <s v="ALCA not turn back the original lane"/>
    <m/>
    <m/>
    <m/>
    <m/>
    <m/>
    <m/>
    <m/>
  </r>
  <r>
    <n v="142"/>
    <s v="S1"/>
    <s v="VF6_PHL"/>
    <x v="1"/>
    <s v="Anhnd57"/>
    <x v="10"/>
    <x v="1"/>
    <s v="Non-Critical"/>
    <d v="1899-12-30T08:48:00"/>
    <x v="8"/>
    <s v="ALCA change the lane completely with the dash line to solid line"/>
    <m/>
    <m/>
    <m/>
    <m/>
    <m/>
    <m/>
    <m/>
  </r>
  <r>
    <n v="143"/>
    <s v="S1"/>
    <s v="VF6_PHL"/>
    <x v="1"/>
    <s v="Anhnd57"/>
    <x v="10"/>
    <x v="1"/>
    <s v="Critical"/>
    <d v="1899-12-30T08:49:00"/>
    <x v="8"/>
    <s v="Turn left but ALCA not lane change with popup timeout change lane"/>
    <m/>
    <m/>
    <m/>
    <m/>
    <m/>
    <m/>
    <m/>
  </r>
  <r>
    <n v="144"/>
    <s v="S1"/>
    <s v="VF6_PHL"/>
    <x v="1"/>
    <s v="Anhnd57"/>
    <x v="10"/>
    <x v="1"/>
    <s v="Non-Critical"/>
    <d v="1899-12-30T08:50:00"/>
    <x v="8"/>
    <s v="Turn right indicator but ALCA not to change lane and turn back original lane"/>
    <m/>
    <m/>
    <m/>
    <m/>
    <m/>
    <m/>
    <m/>
  </r>
  <r>
    <n v="145"/>
    <s v="S1"/>
    <s v="VF6_PHL"/>
    <x v="1"/>
    <s v="Anhnd57"/>
    <x v="10"/>
    <x v="1"/>
    <s v="Critical"/>
    <d v="1899-12-30T08:51:00"/>
    <x v="8"/>
    <s v="Can't trigger ALCA because ALCA show targetlane not unavailable"/>
    <m/>
    <m/>
    <m/>
    <m/>
    <m/>
    <m/>
    <m/>
  </r>
  <r>
    <n v="146"/>
    <s v="S1"/>
    <s v="VF6_PHL"/>
    <x v="1"/>
    <s v="Anhnd57"/>
    <x v="10"/>
    <x v="1"/>
    <s v="Non-Critical"/>
    <d v="1899-12-30T08:57:00"/>
    <x v="7"/>
    <s v="2 sound time when press the brake pedal to cancel HWA"/>
    <m/>
    <m/>
    <m/>
    <m/>
    <m/>
    <m/>
    <m/>
  </r>
  <r>
    <n v="147"/>
    <s v="S1"/>
    <s v="VF6_PHL"/>
    <x v="1"/>
    <s v="Anhnd57"/>
    <x v="10"/>
    <x v="1"/>
    <s v="Non-Critical"/>
    <d v="1899-12-30T09:35:00"/>
    <x v="7"/>
    <s v="3 sound time when press the brake pedal to cancel HWA"/>
    <m/>
    <m/>
    <m/>
    <m/>
    <m/>
    <m/>
    <m/>
  </r>
  <r>
    <n v="148"/>
    <s v="S1"/>
    <s v="VF6_PHL"/>
    <x v="1"/>
    <s v="Anhnd57"/>
    <x v="10"/>
    <x v="1"/>
    <s v="Critical"/>
    <d v="1899-12-30T11:11:00"/>
    <x v="15"/>
    <s v="RVC lag after reset MHU"/>
    <m/>
    <m/>
    <m/>
    <m/>
    <m/>
    <m/>
    <m/>
  </r>
  <r>
    <n v="149"/>
    <s v="S2"/>
    <s v="VF6_PHL"/>
    <x v="1"/>
    <s v="HieuNM33"/>
    <x v="10"/>
    <x v="1"/>
    <s v="Critical"/>
    <d v="1899-12-30T16:44:00"/>
    <x v="11"/>
    <s v="Connot active ACC in D gear"/>
    <m/>
    <m/>
    <n v="382"/>
    <d v="1899-12-30T09:59:42"/>
    <s v="HW_PHL_CTF"/>
    <s v="CTF"/>
    <n v="28"/>
  </r>
  <r>
    <n v="150"/>
    <s v="S2"/>
    <s v="VF6_PHL"/>
    <x v="1"/>
    <s v="HieuNM33"/>
    <x v="10"/>
    <x v="1"/>
    <s v="Non-Critical"/>
    <d v="1899-12-30T16:45:00"/>
    <x v="2"/>
    <s v="No warning on MHU when ACC activated. Only warning in mirror in left side"/>
    <m/>
    <m/>
    <m/>
    <m/>
    <m/>
    <m/>
    <m/>
  </r>
  <r>
    <n v="151"/>
    <s v="S2"/>
    <s v="VF6_PHL"/>
    <x v="1"/>
    <s v="HieuNM33"/>
    <x v="10"/>
    <x v="1"/>
    <s v="Critical"/>
    <d v="1899-12-30T16:48:00"/>
    <x v="11"/>
    <s v="Pess ACC button 3 times to active when have vehicle in front"/>
    <m/>
    <m/>
    <m/>
    <m/>
    <m/>
    <m/>
    <m/>
  </r>
  <r>
    <n v="152"/>
    <s v="S2"/>
    <s v="VF6_PHL"/>
    <x v="1"/>
    <s v="HieuNM33"/>
    <x v="10"/>
    <x v="1"/>
    <s v="Critical"/>
    <d v="1899-12-30T16:51:00"/>
    <x v="11"/>
    <s v="Press ACC button 3 times to active ACC when have vehcile in front"/>
    <m/>
    <m/>
    <m/>
    <m/>
    <m/>
    <m/>
    <m/>
  </r>
  <r>
    <n v="153"/>
    <s v="S2"/>
    <s v="VF6_PHL"/>
    <x v="1"/>
    <s v="HieuNM33"/>
    <x v="10"/>
    <x v="1"/>
    <s v="Critical"/>
    <d v="1899-12-30T16:54:00"/>
    <x v="11"/>
    <s v="no follow speed when driver press many time to GAS pedal"/>
    <m/>
    <m/>
    <m/>
    <m/>
    <m/>
    <m/>
    <m/>
  </r>
  <r>
    <n v="154"/>
    <s v="S2"/>
    <s v="VF6_PHL"/>
    <x v="1"/>
    <s v="HieuNM33"/>
    <x v="10"/>
    <x v="1"/>
    <s v="Non-Critical"/>
    <d v="1899-12-30T16:57:00"/>
    <x v="4"/>
    <s v="Line lane in MHU is gray. But still warning"/>
    <m/>
    <m/>
    <m/>
    <m/>
    <m/>
    <m/>
    <m/>
  </r>
  <r>
    <n v="155"/>
    <s v="S2"/>
    <s v="VF6_PHL"/>
    <x v="1"/>
    <s v="HieuNM33"/>
    <x v="10"/>
    <x v="1"/>
    <s v="Non-Critical"/>
    <d v="1899-12-30T17:01:00"/>
    <x v="11"/>
    <s v="Speed ​​gradually decreases when the driver presses the ACC button continuously."/>
    <m/>
    <m/>
    <m/>
    <m/>
    <m/>
    <m/>
    <m/>
  </r>
  <r>
    <n v="156"/>
    <s v="S2"/>
    <s v="VF6_PHL"/>
    <x v="1"/>
    <s v="HieuNM33"/>
    <x v="10"/>
    <x v="1"/>
    <s v="Non-Critical"/>
    <d v="1899-12-30T17:02:00"/>
    <x v="11"/>
    <s v="ACC downspeed from 65 to 62"/>
    <m/>
    <m/>
    <m/>
    <m/>
    <m/>
    <m/>
    <m/>
  </r>
  <r>
    <n v="157"/>
    <s v="S2"/>
    <s v="VF6_PHL"/>
    <x v="1"/>
    <s v="HieuNM33"/>
    <x v="10"/>
    <x v="1"/>
    <s v="Critical"/>
    <d v="1899-12-30T17:15:00"/>
    <x v="11"/>
    <s v="The vehicle down speed when driver keep the GAS pedal"/>
    <m/>
    <m/>
    <m/>
    <m/>
    <m/>
    <m/>
    <m/>
  </r>
  <r>
    <n v="158"/>
    <s v="S2"/>
    <s v="VF6_PHL"/>
    <x v="1"/>
    <s v="HieuNM33"/>
    <x v="10"/>
    <x v="1"/>
    <s v="Non-Critical"/>
    <d v="1899-12-30T17:57:00"/>
    <x v="14"/>
    <s v="Popup &quot; Bạn đang mệt mỏi&quot; apprear on MHU"/>
    <m/>
    <m/>
    <m/>
    <m/>
    <m/>
    <m/>
    <m/>
  </r>
  <r>
    <n v="159"/>
    <s v="S2"/>
    <s v="VF6_PHL"/>
    <x v="1"/>
    <s v="HieuNM33"/>
    <x v="10"/>
    <x v="1"/>
    <s v="Non-Critical"/>
    <d v="1899-12-30T18:00:00"/>
    <x v="4"/>
    <s v="LKA no warning when drirver change to right lane"/>
    <m/>
    <m/>
    <m/>
    <m/>
    <m/>
    <m/>
    <m/>
  </r>
  <r>
    <n v="160"/>
    <s v="S2"/>
    <s v="VF6_PHL"/>
    <x v="1"/>
    <s v="HieuNM33"/>
    <x v="10"/>
    <x v="1"/>
    <s v="Non-Critical"/>
    <d v="1899-12-30T18:06:00"/>
    <x v="4"/>
    <s v="sound warning is very noise"/>
    <m/>
    <m/>
    <m/>
    <m/>
    <m/>
    <m/>
    <m/>
  </r>
  <r>
    <n v="161"/>
    <s v="S2"/>
    <s v="VF6_PHL"/>
    <x v="1"/>
    <s v="HieuNM33"/>
    <x v="10"/>
    <x v="1"/>
    <s v="Non-Critical"/>
    <d v="1899-12-30T18:09:00"/>
    <x v="4"/>
    <s v="Both lane is yellow color"/>
    <m/>
    <m/>
    <m/>
    <m/>
    <m/>
    <m/>
    <m/>
  </r>
  <r>
    <n v="162"/>
    <s v="S2"/>
    <s v="VF6_PHL"/>
    <x v="1"/>
    <s v="HieuNM33"/>
    <x v="10"/>
    <x v="1"/>
    <s v="Critical"/>
    <d v="1899-12-30T18:10:00"/>
    <x v="4"/>
    <s v="Not keep the lane in right side"/>
    <m/>
    <m/>
    <m/>
    <m/>
    <m/>
    <m/>
    <m/>
  </r>
  <r>
    <n v="163"/>
    <s v="S2"/>
    <s v="VF6_PHL"/>
    <x v="1"/>
    <s v="HieuNM33"/>
    <x v="10"/>
    <x v="1"/>
    <s v="Non-Critical"/>
    <d v="1899-12-30T18:26:00"/>
    <x v="11"/>
    <s v="Popup&quot; Kiểm soát hành trình thích ứng đã hủy&quot; trên MHU. But ACC is still active"/>
    <m/>
    <m/>
    <m/>
    <m/>
    <m/>
    <m/>
    <m/>
  </r>
  <r>
    <n v="164"/>
    <s v="S2"/>
    <s v="VF6_PHL"/>
    <x v="1"/>
    <s v="HieuNM33"/>
    <x v="10"/>
    <x v="1"/>
    <s v="Non-Critical"/>
    <d v="1899-12-30T18:37:00"/>
    <x v="4"/>
    <s v="Warning in right side no reason"/>
    <m/>
    <m/>
    <m/>
    <m/>
    <m/>
    <m/>
    <m/>
  </r>
  <r>
    <n v="165"/>
    <s v="S2"/>
    <s v="VF6_PHL"/>
    <x v="1"/>
    <s v="HieuNM33"/>
    <x v="10"/>
    <x v="1"/>
    <s v="Non-Critical"/>
    <d v="1899-12-30T18:46:00"/>
    <x v="4"/>
    <s v="LKA is OFF on but still warning."/>
    <m/>
    <m/>
    <m/>
    <m/>
    <m/>
    <m/>
    <m/>
  </r>
  <r>
    <n v="166"/>
    <s v="S2"/>
    <s v="VF6_PHL"/>
    <x v="1"/>
    <s v="HieuNM33"/>
    <x v="10"/>
    <x v="1"/>
    <s v="Non-Critical"/>
    <d v="1899-12-30T20:15:00"/>
    <x v="3"/>
    <s v="No warning on HUD when TV overtaking on both side"/>
    <m/>
    <m/>
    <m/>
    <m/>
    <m/>
    <m/>
    <m/>
  </r>
  <r>
    <n v="167"/>
    <s v="S2"/>
    <s v="VF6_PHL"/>
    <x v="1"/>
    <s v="HieuNM33"/>
    <x v="10"/>
    <x v="1"/>
    <s v="Critical"/>
    <d v="1899-12-30T20:19:00"/>
    <x v="8"/>
    <s v="Strong steer the wheel when change to right lane"/>
    <m/>
    <m/>
    <m/>
    <m/>
    <m/>
    <m/>
    <m/>
  </r>
  <r>
    <n v="168"/>
    <s v="S2"/>
    <s v="VF6_PHL"/>
    <x v="1"/>
    <s v="HieuNM33"/>
    <x v="10"/>
    <x v="1"/>
    <s v="Non-Critical"/>
    <d v="1899-12-30T21:10:00"/>
    <x v="11"/>
    <s v="Setspeed grown up when driver press ACC button many time"/>
    <m/>
    <m/>
    <m/>
    <m/>
    <m/>
    <m/>
    <m/>
  </r>
  <r>
    <n v="169"/>
    <s v="S2"/>
    <s v="VF6_PHL"/>
    <x v="1"/>
    <s v="HieuNM33"/>
    <x v="10"/>
    <x v="1"/>
    <s v="Non-Critical"/>
    <d v="1899-12-30T21:16:00"/>
    <x v="2"/>
    <s v="Warning with TV so far"/>
    <m/>
    <m/>
    <m/>
    <m/>
    <m/>
    <m/>
    <m/>
  </r>
  <r>
    <n v="170"/>
    <s v="S2"/>
    <s v="VF6_PHL"/>
    <x v="1"/>
    <s v="HieuNM33"/>
    <x v="10"/>
    <x v="1"/>
    <s v="Non-Critical"/>
    <d v="1899-12-30T22:55:00"/>
    <x v="7"/>
    <s v="Degrade to ACC without reason"/>
    <m/>
    <m/>
    <m/>
    <m/>
    <m/>
    <m/>
    <m/>
  </r>
  <r>
    <n v="171"/>
    <s v="S2"/>
    <s v="VF6_PHL"/>
    <x v="1"/>
    <s v="HieuNM33"/>
    <x v="11"/>
    <x v="1"/>
    <s v="Non-Critical"/>
    <d v="1899-12-30T00:00:00"/>
    <x v="7"/>
    <s v="Downgrade to ACC"/>
    <m/>
    <m/>
    <m/>
    <m/>
    <m/>
    <m/>
    <m/>
  </r>
  <r>
    <n v="172"/>
    <s v="S2"/>
    <s v="VF6_PHL"/>
    <x v="1"/>
    <s v="HieuNM33"/>
    <x v="11"/>
    <x v="1"/>
    <s v="Non-Critical"/>
    <d v="1899-12-30T00:32:00"/>
    <x v="3"/>
    <s v="Warning sound is very noise"/>
    <m/>
    <m/>
    <m/>
    <m/>
    <m/>
    <m/>
    <m/>
  </r>
  <r>
    <n v="173"/>
    <s v="S2"/>
    <s v="VF6_PHL"/>
    <x v="1"/>
    <s v="HieuNM33"/>
    <x v="11"/>
    <x v="1"/>
    <s v="Critical"/>
    <d v="1899-12-30T02:07:00"/>
    <x v="7"/>
    <s v="Do not keep in the middle of the lane when entering a curve"/>
    <m/>
    <m/>
    <m/>
    <m/>
    <m/>
    <m/>
    <m/>
  </r>
  <r>
    <n v="174"/>
    <s v="S2"/>
    <s v="VF6_PHL"/>
    <x v="1"/>
    <s v="HieuNM33"/>
    <x v="11"/>
    <x v="1"/>
    <s v="Non-Critical"/>
    <d v="1899-12-30T02:09:00"/>
    <x v="7"/>
    <s v="Jerky deceleration when entering curves. Not smooth."/>
    <m/>
    <m/>
    <m/>
    <m/>
    <m/>
    <m/>
    <m/>
  </r>
  <r>
    <n v="175"/>
    <s v="S2"/>
    <s v="VF6_PHL"/>
    <x v="1"/>
    <s v="HieuNM33"/>
    <x v="11"/>
    <x v="1"/>
    <s v="Critical"/>
    <d v="1899-12-30T02:12:00"/>
    <x v="14"/>
    <s v="Popup&quot; Hệ thống giám sát buồn ngủ không hoạt động&quot; without reason"/>
    <m/>
    <m/>
    <m/>
    <m/>
    <m/>
    <m/>
    <m/>
  </r>
  <r>
    <n v="176"/>
    <s v="S2"/>
    <s v="VF6_PHL"/>
    <x v="1"/>
    <s v="HieuNM33"/>
    <x v="11"/>
    <x v="1"/>
    <s v="Critical"/>
    <d v="1899-12-30T02:17:00"/>
    <x v="7"/>
    <s v="When going on the curve. Need to detect the curve earrlier and down speed. Rapid deceleration leads to unsafe driving"/>
    <m/>
    <m/>
    <m/>
    <m/>
    <m/>
    <m/>
    <m/>
  </r>
  <r>
    <n v="177"/>
    <s v="S1"/>
    <s v="VF6_PHL"/>
    <x v="1"/>
    <s v="Anhnd57"/>
    <x v="11"/>
    <x v="1"/>
    <s v="Critical"/>
    <d v="1899-12-30T07:12:00"/>
    <x v="7"/>
    <s v="Difficult to trigger HWA"/>
    <m/>
    <m/>
    <n v="142"/>
    <d v="1899-12-30T07:21:03"/>
    <s v="CT_PHL_001"/>
    <s v="Bùi Hùng CTF"/>
    <n v="15"/>
  </r>
  <r>
    <n v="178"/>
    <s v="S1"/>
    <s v="VF6_PHL"/>
    <x v="1"/>
    <s v="Anhnd57"/>
    <x v="11"/>
    <x v="1"/>
    <s v="Non-Critical"/>
    <d v="1899-12-30T07:24:00"/>
    <x v="2"/>
    <s v="Delayed warning on the right side"/>
    <m/>
    <m/>
    <m/>
    <m/>
    <m/>
    <m/>
    <m/>
  </r>
  <r>
    <n v="179"/>
    <s v="S1"/>
    <s v="VF6_PHL"/>
    <x v="1"/>
    <s v="Anhnd57"/>
    <x v="11"/>
    <x v="1"/>
    <s v="Non-Critical"/>
    <d v="1899-12-30T07:54:00"/>
    <x v="11"/>
    <s v="Motorcycle is detected as a car"/>
    <m/>
    <m/>
    <m/>
    <m/>
    <m/>
    <m/>
    <m/>
  </r>
  <r>
    <n v="180"/>
    <s v="S1"/>
    <s v="VF6_PHL"/>
    <x v="1"/>
    <s v="Anhnd57"/>
    <x v="11"/>
    <x v="1"/>
    <s v="Non-Critical"/>
    <d v="1899-12-30T07:57:00"/>
    <x v="3"/>
    <s v="Intermittent in right"/>
    <m/>
    <m/>
    <m/>
    <m/>
    <m/>
    <m/>
    <m/>
  </r>
  <r>
    <n v="181"/>
    <s v="S1"/>
    <s v="VF6_PHL"/>
    <x v="1"/>
    <s v="Anhnd57"/>
    <x v="11"/>
    <x v="1"/>
    <s v="Critical"/>
    <d v="1899-12-30T08:14:00"/>
    <x v="11"/>
    <s v="ACC jerk during Stop&amp;go"/>
    <m/>
    <m/>
    <m/>
    <m/>
    <m/>
    <m/>
    <m/>
  </r>
  <r>
    <n v="182"/>
    <s v="S1"/>
    <s v="VF6_PHL"/>
    <x v="1"/>
    <s v="Anhnd57"/>
    <x v="11"/>
    <x v="1"/>
    <s v="Non-Critical"/>
    <d v="1899-12-30T08:50:00"/>
    <x v="11"/>
    <s v="ACC jerk"/>
    <m/>
    <m/>
    <m/>
    <m/>
    <m/>
    <m/>
    <m/>
  </r>
  <r>
    <n v="183"/>
    <s v="S1"/>
    <s v="VF6_PHL"/>
    <x v="1"/>
    <s v="Anhnd57"/>
    <x v="11"/>
    <x v="1"/>
    <s v="Non-Critical"/>
    <d v="1899-12-30T09:09:00"/>
    <x v="11"/>
    <s v="The following TV is flickering."/>
    <m/>
    <m/>
    <m/>
    <m/>
    <m/>
    <m/>
    <m/>
  </r>
  <r>
    <n v="184"/>
    <s v="S1"/>
    <s v="VF6_PHL"/>
    <x v="1"/>
    <s v="Anhnd57"/>
    <x v="11"/>
    <x v="1"/>
    <s v="Non-Critical"/>
    <d v="1899-12-30T09:24:00"/>
    <x v="11"/>
    <s v="Tricycle detected as both motorbike and car"/>
    <m/>
    <m/>
    <m/>
    <m/>
    <m/>
    <m/>
    <m/>
  </r>
  <r>
    <n v="185"/>
    <s v="S1"/>
    <s v="VF6_PHL"/>
    <x v="1"/>
    <s v="Anhnd57"/>
    <x v="11"/>
    <x v="1"/>
    <s v="Non-Critical"/>
    <d v="1899-12-30T09:26:00"/>
    <x v="11"/>
    <s v="ACC fails to detect tricycle; FCW don't a warning"/>
    <m/>
    <m/>
    <m/>
    <m/>
    <m/>
    <m/>
    <m/>
  </r>
  <r>
    <n v="186"/>
    <s v="S1"/>
    <s v="VF6_PHL"/>
    <x v="1"/>
    <s v="Anhnd57"/>
    <x v="11"/>
    <x v="1"/>
    <s v="Critical"/>
    <d v="1899-12-30T09:29:00"/>
    <x v="11"/>
    <s v="ACC jerk"/>
    <m/>
    <m/>
    <m/>
    <m/>
    <m/>
    <m/>
    <m/>
  </r>
  <r>
    <n v="187"/>
    <s v="S1"/>
    <s v="VF6_PHL"/>
    <x v="1"/>
    <s v="Anhnd57"/>
    <x v="11"/>
    <x v="1"/>
    <s v="Non-Critical"/>
    <d v="1899-12-30T09:33:00"/>
    <x v="11"/>
    <s v="Tricycle detected as motorbike, car, and truck"/>
    <m/>
    <m/>
    <m/>
    <m/>
    <m/>
    <m/>
    <m/>
  </r>
  <r>
    <n v="188"/>
    <s v="S1"/>
    <s v="VF6_PHL"/>
    <x v="1"/>
    <s v="Anhnd57"/>
    <x v="11"/>
    <x v="1"/>
    <s v="Non-Critical"/>
    <d v="1899-12-30T09:58:00"/>
    <x v="11"/>
    <s v="TV is being followed in front is flickering"/>
    <m/>
    <m/>
    <m/>
    <m/>
    <m/>
    <m/>
    <m/>
  </r>
  <r>
    <n v="189"/>
    <s v="S1"/>
    <s v="VF6_PHL"/>
    <x v="1"/>
    <s v="Anhnd57"/>
    <x v="11"/>
    <x v="1"/>
    <s v="Non-Critical"/>
    <d v="1899-12-30T10:58:00"/>
    <x v="11"/>
    <s v="The activated sound is abnormally loud"/>
    <m/>
    <m/>
    <m/>
    <m/>
    <m/>
    <m/>
    <m/>
  </r>
  <r>
    <n v="190"/>
    <s v="S1"/>
    <s v="VF6_PHL"/>
    <x v="1"/>
    <s v="Anhnd57"/>
    <x v="11"/>
    <x v="1"/>
    <s v="Non-Critical"/>
    <d v="1899-12-30T11:30:00"/>
    <x v="8"/>
    <s v="ALCA &lt;60km/h but Icon ALCA still blue"/>
    <m/>
    <m/>
    <m/>
    <m/>
    <m/>
    <m/>
    <m/>
  </r>
  <r>
    <n v="191"/>
    <s v="S1"/>
    <s v="VF6_PHL"/>
    <x v="1"/>
    <s v="Anhnd57"/>
    <x v="11"/>
    <x v="1"/>
    <s v="Critical"/>
    <d v="1899-12-30T11:34:00"/>
    <x v="7"/>
    <s v="HWA tends to drift toward the left lane while the EV is maintaining the center of the current lane. The lane width is slightly narrow"/>
    <m/>
    <m/>
    <m/>
    <m/>
    <m/>
    <m/>
    <m/>
  </r>
  <r>
    <n v="192"/>
    <s v="S2"/>
    <s v="VF6_PHL"/>
    <x v="1"/>
    <s v="HieuNM33"/>
    <x v="11"/>
    <x v="1"/>
    <s v="Non-Critical"/>
    <d v="1899-12-30T17:09:00"/>
    <x v="2"/>
    <s v="Level 1 warning flickers when there are many vehicles entering the left"/>
    <m/>
    <m/>
    <n v="130"/>
    <d v="1899-12-30T08:44:00"/>
    <s v="CT_PHL_001"/>
    <s v="CTF"/>
    <n v="21"/>
  </r>
  <r>
    <n v="193"/>
    <s v="S2"/>
    <s v="VF6_PHL"/>
    <x v="1"/>
    <s v="HieuNM33"/>
    <x v="11"/>
    <x v="1"/>
    <s v="Non-Critical"/>
    <d v="1899-12-30T17:15:00"/>
    <x v="2"/>
    <s v="No warning on the HMI when ACC is on"/>
    <m/>
    <m/>
    <m/>
    <m/>
    <m/>
    <m/>
    <m/>
  </r>
  <r>
    <n v="194"/>
    <s v="S2"/>
    <s v="VF6_PHL"/>
    <x v="1"/>
    <s v="HieuNM33"/>
    <x v="11"/>
    <x v="1"/>
    <s v="Non-Critical"/>
    <d v="1899-12-30T17:16:00"/>
    <x v="11"/>
    <s v="Non-standard ACC trigger sound"/>
    <m/>
    <m/>
    <m/>
    <m/>
    <m/>
    <m/>
    <m/>
  </r>
  <r>
    <n v="195"/>
    <s v="S2"/>
    <s v="VF6_PHL"/>
    <x v="1"/>
    <s v="HieuNM33"/>
    <x v="11"/>
    <x v="1"/>
    <s v="Critical"/>
    <d v="1899-12-30T17:26:00"/>
    <x v="2"/>
    <s v="No warning when there is a car on the right"/>
    <m/>
    <m/>
    <m/>
    <m/>
    <m/>
    <m/>
    <m/>
  </r>
  <r>
    <n v="196"/>
    <s v="S2"/>
    <s v="VF6_PHL"/>
    <x v="1"/>
    <s v="HieuNM33"/>
    <x v="11"/>
    <x v="1"/>
    <s v="Critical"/>
    <d v="1899-12-30T17:33:00"/>
    <x v="2"/>
    <s v="Continuous alert with the right stationary TV"/>
    <m/>
    <m/>
    <m/>
    <m/>
    <m/>
    <m/>
    <m/>
  </r>
  <r>
    <n v="197"/>
    <s v="S2"/>
    <s v="VF6_PHL"/>
    <x v="1"/>
    <s v="HieuNM33"/>
    <x v="11"/>
    <x v="1"/>
    <s v="Non-Critical"/>
    <d v="1899-12-30T19:57:00"/>
    <x v="15"/>
    <s v="3D view of SVM is flat"/>
    <m/>
    <m/>
    <m/>
    <m/>
    <m/>
    <m/>
    <m/>
  </r>
  <r>
    <n v="198"/>
    <s v="S2"/>
    <s v="VF6_PHL"/>
    <x v="1"/>
    <s v="HieuNM33"/>
    <x v="11"/>
    <x v="1"/>
    <s v="Non-Critical"/>
    <d v="1899-12-30T20:01:00"/>
    <x v="15"/>
    <s v="No automatically close SVM after 10s"/>
    <m/>
    <m/>
    <m/>
    <m/>
    <m/>
    <m/>
    <m/>
  </r>
  <r>
    <n v="199"/>
    <s v="S2"/>
    <s v="VF6_PHL"/>
    <x v="1"/>
    <s v="HieuNM33"/>
    <x v="11"/>
    <x v="1"/>
    <s v="Non-Critical"/>
    <d v="1899-12-30T20:03:00"/>
    <x v="15"/>
    <s v="No close SVM in gear P after 10s"/>
    <m/>
    <m/>
    <m/>
    <m/>
    <m/>
    <m/>
    <m/>
  </r>
  <r>
    <n v="200"/>
    <s v="S2"/>
    <s v="VF6_PHL"/>
    <x v="1"/>
    <s v="HieuNM33"/>
    <x v="11"/>
    <x v="1"/>
    <s v="Non-Critical"/>
    <d v="1899-12-30T20:21:00"/>
    <x v="6"/>
    <s v="Loud warning sound"/>
    <m/>
    <m/>
    <m/>
    <m/>
    <m/>
    <m/>
    <m/>
  </r>
  <r>
    <n v="201"/>
    <s v="S2"/>
    <s v="VF6_PHL"/>
    <x v="1"/>
    <s v="HieuNM33"/>
    <x v="11"/>
    <x v="1"/>
    <s v="Critical"/>
    <d v="1899-12-30T20:33:00"/>
    <x v="7"/>
    <s v="Turn on the HWA follow TV and stand still in front, when driving the house brakes, the car still moves, causing danger"/>
    <m/>
    <m/>
    <m/>
    <m/>
    <m/>
    <m/>
    <m/>
  </r>
  <r>
    <n v="202"/>
    <s v="S2"/>
    <s v="VF6_PHL"/>
    <x v="1"/>
    <s v="HieuNM33"/>
    <x v="11"/>
    <x v="1"/>
    <s v="Critical"/>
    <d v="1899-12-30T21:18:00"/>
    <x v="7"/>
    <s v="After the level 2 handoff detection, HWA transferred to ACC"/>
    <m/>
    <m/>
    <m/>
    <m/>
    <m/>
    <m/>
    <m/>
  </r>
  <r>
    <n v="203"/>
    <s v="S2"/>
    <s v="VF6_PHL"/>
    <x v="1"/>
    <s v="HieuNM33"/>
    <x v="11"/>
    <x v="1"/>
    <s v="Critical"/>
    <d v="1899-12-30T21:20:00"/>
    <x v="8"/>
    <s v="ALCA does not change lanes to the right"/>
    <m/>
    <m/>
    <m/>
    <m/>
    <m/>
    <m/>
    <m/>
  </r>
  <r>
    <n v="204"/>
    <s v="S2"/>
    <s v="VF6_PHL"/>
    <x v="1"/>
    <s v="HieuNM33"/>
    <x v="11"/>
    <x v="1"/>
    <s v="Critical"/>
    <d v="1899-12-30T22:35:00"/>
    <x v="11"/>
    <s v="Sudden deceleration from 80 to 78 for no reason"/>
    <m/>
    <m/>
    <m/>
    <m/>
    <m/>
    <m/>
    <m/>
  </r>
  <r>
    <n v="205"/>
    <s v="S2"/>
    <s v="VF6_PHL"/>
    <x v="1"/>
    <s v="HieuNM33"/>
    <x v="11"/>
    <x v="1"/>
    <s v="Non-Critical"/>
    <d v="1899-12-30T22:42:00"/>
    <x v="7"/>
    <s v="unable to activate LCC when entering the curve"/>
    <m/>
    <m/>
    <m/>
    <m/>
    <m/>
    <m/>
    <m/>
  </r>
  <r>
    <n v="206"/>
    <s v="S2"/>
    <s v="VF6_PHL"/>
    <x v="1"/>
    <s v="HieuNM33"/>
    <x v="11"/>
    <x v="1"/>
    <s v="Critical"/>
    <d v="1899-12-30T22:48:00"/>
    <x v="7"/>
    <s v="When entering a curve, there is a car on the left that tends to encroach on the lane but the car does not slow down or have a warning"/>
    <m/>
    <m/>
    <m/>
    <m/>
    <m/>
    <m/>
    <m/>
  </r>
  <r>
    <n v="207"/>
    <s v="S2"/>
    <s v="VF6_PHL"/>
    <x v="1"/>
    <s v="HieuNM33"/>
    <x v="11"/>
    <x v="1"/>
    <s v="Non-Critical"/>
    <d v="1899-12-30T22:51:00"/>
    <x v="7"/>
    <s v="When entering the curve on the right, the car tends to deviate from the left lane and warn"/>
    <m/>
    <m/>
    <m/>
    <m/>
    <m/>
    <m/>
    <m/>
  </r>
  <r>
    <n v="208"/>
    <s v="S2"/>
    <s v="VF6_PHL"/>
    <x v="1"/>
    <s v="HieuNM33"/>
    <x v="11"/>
    <x v="1"/>
    <s v="Non-Critical"/>
    <d v="1899-12-30T22:55:00"/>
    <x v="7"/>
    <s v="HWA reactivates late after turning off the turn signal"/>
    <m/>
    <m/>
    <m/>
    <m/>
    <m/>
    <m/>
    <m/>
  </r>
  <r>
    <n v="209"/>
    <s v="S2"/>
    <s v="VF6_PHL"/>
    <x v="1"/>
    <s v="HieuNM33"/>
    <x v="12"/>
    <x v="1"/>
    <s v="Non-Critical"/>
    <d v="1899-12-30T00:01:00"/>
    <x v="7"/>
    <s v="HOD: after level 3 alert, HWA remains active"/>
    <m/>
    <m/>
    <m/>
    <m/>
    <m/>
    <m/>
    <m/>
  </r>
  <r>
    <n v="210"/>
    <s v="S2"/>
    <s v="VF6_PHL"/>
    <x v="1"/>
    <s v="HieuNM33"/>
    <x v="12"/>
    <x v="1"/>
    <s v="Non-Critical"/>
    <d v="1899-12-30T00:03:00"/>
    <x v="7"/>
    <s v="HOD: The car still warns and downgrades when following 1 driver standing still in front"/>
    <m/>
    <m/>
    <m/>
    <m/>
    <m/>
    <m/>
    <m/>
  </r>
  <r>
    <n v="211"/>
    <s v="S2"/>
    <s v="VF6_PHL"/>
    <x v="1"/>
    <s v="HieuNM33"/>
    <x v="12"/>
    <x v="1"/>
    <s v="Critical"/>
    <d v="1899-12-30T00:07:00"/>
    <x v="7"/>
    <s v="HWA degrade to ACC"/>
    <m/>
    <m/>
    <m/>
    <m/>
    <m/>
    <m/>
    <m/>
  </r>
  <r>
    <n v="212"/>
    <s v="S2"/>
    <s v="VF6_PHL"/>
    <x v="1"/>
    <s v="HieuNM33"/>
    <x v="12"/>
    <x v="1"/>
    <s v="Critical"/>
    <d v="1899-12-30T00:14:00"/>
    <x v="1"/>
    <s v="No warning in right side with motobile"/>
    <m/>
    <m/>
    <m/>
    <m/>
    <m/>
    <m/>
    <m/>
  </r>
  <r>
    <n v="213"/>
    <s v="HC"/>
    <s v="VF6_PHL"/>
    <x v="1"/>
    <s v="Anhnd57"/>
    <x v="12"/>
    <x v="1"/>
    <s v="Critical"/>
    <d v="1899-12-30T12:02:00"/>
    <x v="11"/>
    <s v="TV cut in lane but EV not decel"/>
    <m/>
    <m/>
    <n v="293"/>
    <d v="1899-12-30T08:59:33"/>
    <s v="HW_PHL_004"/>
    <s v="Bùi Hùng CTF"/>
    <n v="15"/>
  </r>
  <r>
    <n v="214"/>
    <s v="HC"/>
    <s v="VF6_PHL"/>
    <x v="1"/>
    <s v="Anhnd57"/>
    <x v="12"/>
    <x v="1"/>
    <s v="Critical"/>
    <d v="1899-12-30T12:16:00"/>
    <x v="14"/>
    <s v="DDAW not warning when out of lane"/>
    <m/>
    <m/>
    <m/>
    <m/>
    <m/>
    <m/>
    <m/>
  </r>
  <r>
    <n v="215"/>
    <s v="HC"/>
    <s v="VF6_PHL"/>
    <x v="1"/>
    <s v="Anhnd57"/>
    <x v="12"/>
    <x v="1"/>
    <s v="Critical"/>
    <d v="1899-12-30T12:18:00"/>
    <x v="14"/>
    <s v="DDAW warning when just deviate 1 time"/>
    <m/>
    <m/>
    <m/>
    <m/>
    <m/>
    <m/>
    <m/>
  </r>
  <r>
    <n v="216"/>
    <s v="HC"/>
    <s v="VF6_PHL"/>
    <x v="1"/>
    <s v="Anhnd57"/>
    <x v="12"/>
    <x v="1"/>
    <s v="Non-Critical"/>
    <d v="1899-12-30T12:42:00"/>
    <x v="7"/>
    <s v="The active sound is abnormal(too high)"/>
    <m/>
    <m/>
    <m/>
    <m/>
    <m/>
    <m/>
    <m/>
  </r>
  <r>
    <n v="217"/>
    <s v="HC"/>
    <s v="VF6_PHL"/>
    <x v="1"/>
    <s v="Anhnd57"/>
    <x v="12"/>
    <x v="1"/>
    <s v="Non-Critical"/>
    <d v="1899-12-30T13:50:00"/>
    <x v="7"/>
    <s v="Miss icon HWA blue after press RES/CAN to move toward in case stop 3s-5m"/>
    <m/>
    <m/>
    <m/>
    <m/>
    <m/>
    <m/>
    <m/>
  </r>
  <r>
    <n v="218"/>
    <s v="HC"/>
    <s v="VF6_PHL"/>
    <x v="1"/>
    <s v="Anhnd57"/>
    <x v="12"/>
    <x v="1"/>
    <s v="Non-Critical"/>
    <d v="1899-12-30T14:12:00"/>
    <x v="2"/>
    <s v="Intermittent in right"/>
    <m/>
    <m/>
    <m/>
    <m/>
    <m/>
    <m/>
    <m/>
  </r>
  <r>
    <n v="219"/>
    <s v="HC"/>
    <s v="VF6_PHL"/>
    <x v="1"/>
    <s v="Anhnd57"/>
    <x v="12"/>
    <x v="1"/>
    <s v="Non-Critical"/>
    <d v="1899-12-30T14:23:00"/>
    <x v="7"/>
    <s v="HWA stop&amp;go, no icon HWA"/>
    <m/>
    <m/>
    <m/>
    <m/>
    <m/>
    <m/>
    <m/>
  </r>
  <r>
    <n v="220"/>
    <s v="HC"/>
    <s v="VF6_PHL"/>
    <x v="1"/>
    <s v="Anhnd57"/>
    <x v="12"/>
    <x v="1"/>
    <s v="Non-Critical"/>
    <d v="1899-12-30T14:25:00"/>
    <x v="7"/>
    <s v="HWA don’t show both lane on the MHU, but still keep icon HWA blue"/>
    <m/>
    <m/>
    <m/>
    <m/>
    <m/>
    <m/>
    <m/>
  </r>
  <r>
    <n v="221"/>
    <s v="HC"/>
    <s v="VF6_PHL"/>
    <x v="1"/>
    <s v="Anhnd57"/>
    <x v="12"/>
    <x v="1"/>
    <s v="Non-Critical"/>
    <d v="1899-12-30T14:27:00"/>
    <x v="7"/>
    <s v="The road without both lane but icon HWA is blue in 1s after trigger"/>
    <m/>
    <m/>
    <m/>
    <m/>
    <m/>
    <m/>
    <m/>
  </r>
  <r>
    <n v="222"/>
    <s v="HC"/>
    <s v="VF6_PHL"/>
    <x v="1"/>
    <s v="Anhnd57"/>
    <x v="12"/>
    <x v="1"/>
    <s v="Non-Critical"/>
    <d v="1899-12-30T14:30:00"/>
    <x v="7"/>
    <s v="TV in left cutin but HWA follow between TV in front and TV in left"/>
    <m/>
    <m/>
    <m/>
    <m/>
    <m/>
    <m/>
    <m/>
  </r>
  <r>
    <n v="223"/>
    <s v="HC"/>
    <s v="VF6_PHL"/>
    <x v="1"/>
    <s v="Anhnd57"/>
    <x v="12"/>
    <x v="1"/>
    <s v="Critical"/>
    <d v="1899-12-30T15:02:00"/>
    <x v="7"/>
    <s v="HWA jerk in stop&amp;go"/>
    <m/>
    <m/>
    <m/>
    <m/>
    <m/>
    <m/>
    <m/>
  </r>
  <r>
    <n v="224"/>
    <s v="HC"/>
    <s v="VF6_PHL"/>
    <x v="1"/>
    <s v="Anhnd57"/>
    <x v="12"/>
    <x v="1"/>
    <s v="Critical"/>
    <d v="1899-12-30T15:14:00"/>
    <x v="7"/>
    <s v="HWA strong jerk in stop&amp;go"/>
    <m/>
    <m/>
    <m/>
    <m/>
    <m/>
    <m/>
    <m/>
  </r>
  <r>
    <n v="225"/>
    <s v="HC"/>
    <s v="VF6_PHL"/>
    <x v="1"/>
    <s v="Anhnd57"/>
    <x v="12"/>
    <x v="1"/>
    <s v="Critical"/>
    <d v="1899-12-30T15:15:00"/>
    <x v="7"/>
    <s v="HWA strong jerk in stop&amp;go"/>
    <m/>
    <m/>
    <m/>
    <m/>
    <m/>
    <m/>
    <m/>
  </r>
  <r>
    <n v="226"/>
    <s v="HC"/>
    <s v="VF6_PHL"/>
    <x v="1"/>
    <s v="Anhnd57"/>
    <x v="12"/>
    <x v="1"/>
    <s v="Non-Critical"/>
    <d v="1899-12-30T18:20:00"/>
    <x v="11"/>
    <s v="Detect between 2 TV in front, TV in front is flickering"/>
    <m/>
    <m/>
    <m/>
    <m/>
    <m/>
    <m/>
    <m/>
  </r>
  <r>
    <n v="227"/>
    <s v="S1"/>
    <s v="VF6_PHL"/>
    <x v="0"/>
    <s v="Anhnd58"/>
    <x v="13"/>
    <x v="0"/>
    <s v="Non-Critical"/>
    <d v="1899-12-30T09:25:00"/>
    <x v="5"/>
    <s v="hiển thị vạch vàng khi lịch làn"/>
    <m/>
    <m/>
    <n v="250"/>
    <d v="1899-12-30T07:29:58"/>
    <s v="VF_MTT"/>
    <s v="Anhnd58"/>
    <n v="1"/>
  </r>
  <r>
    <n v="228"/>
    <s v="S2"/>
    <s v="VF6_PHL"/>
    <x v="0"/>
    <s v="TUTV15"/>
    <x v="13"/>
    <x v="0"/>
    <s v="Non-Critical"/>
    <d v="1899-12-30T14:45:00"/>
    <x v="8"/>
    <s v="Can not active ALCA"/>
    <m/>
    <m/>
    <n v="190"/>
    <d v="1899-12-30T06:09:56"/>
    <s v="CT_NĐ_02"/>
    <s v="Daitv4"/>
    <n v="7"/>
  </r>
  <r>
    <n v="229"/>
    <s v="S2"/>
    <s v="VF6_PHL"/>
    <x v="0"/>
    <s v="TUTV15"/>
    <x v="13"/>
    <x v="0"/>
    <s v="Non-Critical"/>
    <d v="1899-12-30T19:35:00"/>
    <x v="4"/>
    <s v="Can not active LKA on MHU"/>
    <m/>
    <m/>
    <m/>
    <m/>
    <m/>
    <m/>
    <m/>
  </r>
  <r>
    <n v="230"/>
    <s v="S2"/>
    <s v="VF6_PHL"/>
    <x v="0"/>
    <s v="TUTV15"/>
    <x v="13"/>
    <x v="0"/>
    <s v="Non-Critical"/>
    <d v="1899-12-30T19:41:00"/>
    <x v="7"/>
    <s v="Follow TVs to the side land and slow down"/>
    <m/>
    <m/>
    <m/>
    <m/>
    <m/>
    <m/>
    <m/>
  </r>
  <r>
    <n v="231"/>
    <s v="S2"/>
    <s v="VF6_PHL"/>
    <x v="0"/>
    <s v="TUTV15"/>
    <x v="13"/>
    <x v="0"/>
    <s v="Non-Critical"/>
    <d v="1899-12-30T20:17:00"/>
    <x v="7"/>
    <s v="Unusual loud sound when activating HWA"/>
    <m/>
    <m/>
    <m/>
    <m/>
    <m/>
    <m/>
    <m/>
  </r>
  <r>
    <n v="232"/>
    <s v="S2"/>
    <s v="VF6_PHL"/>
    <x v="0"/>
    <s v="TUTV15"/>
    <x v="13"/>
    <x v="0"/>
    <s v="Non-Critical"/>
    <d v="1899-12-30T20:24:00"/>
    <x v="2"/>
    <s v="Left intermittent warning"/>
    <m/>
    <m/>
    <m/>
    <m/>
    <m/>
    <m/>
    <m/>
  </r>
  <r>
    <n v="233"/>
    <s v="S2"/>
    <s v="VF6_PHL"/>
    <x v="0"/>
    <s v="TUTV15"/>
    <x v="13"/>
    <x v="0"/>
    <s v="Non-Critical"/>
    <d v="1899-12-30T20:39:00"/>
    <x v="7"/>
    <s v="Show icon red on HUD and popup gray on MHU"/>
    <m/>
    <m/>
    <m/>
    <m/>
    <m/>
    <m/>
    <m/>
  </r>
  <r>
    <n v="234"/>
    <s v="S2"/>
    <s v="VF6_PHL"/>
    <x v="0"/>
    <s v="TUTV15"/>
    <x v="13"/>
    <x v="0"/>
    <s v="Non-Critical"/>
    <d v="1899-12-30T20:44:00"/>
    <x v="3"/>
    <s v="Left intermittent warning"/>
    <m/>
    <m/>
    <m/>
    <m/>
    <m/>
    <m/>
    <m/>
  </r>
  <r>
    <n v="235"/>
    <s v="S1"/>
    <s v="VF6_PHL"/>
    <x v="1"/>
    <s v="Anhnd57"/>
    <x v="14"/>
    <x v="1"/>
    <s v="Critical"/>
    <d v="1899-12-30T07:08:00"/>
    <x v="3"/>
    <s v="Warning is raised and keep too long time--&gt;Need to hard reset to off"/>
    <m/>
    <m/>
    <n v="128"/>
    <d v="1899-12-30T06:09:18"/>
    <s v="CT_PHL_001"/>
    <s v="Bùi Hùng CTF"/>
    <n v="19"/>
  </r>
  <r>
    <n v="236"/>
    <s v="S1"/>
    <s v="VF6_PHL"/>
    <x v="1"/>
    <s v="Anhnd57"/>
    <x v="14"/>
    <x v="1"/>
    <s v="Non-Critical"/>
    <d v="1899-12-30T08:41:00"/>
    <x v="11"/>
    <s v="Decel after press button to trigger ACC"/>
    <m/>
    <m/>
    <m/>
    <m/>
    <m/>
    <m/>
    <m/>
  </r>
  <r>
    <n v="237"/>
    <s v="S1"/>
    <s v="VF6_PHL"/>
    <x v="1"/>
    <s v="Anhnd57"/>
    <x v="14"/>
    <x v="1"/>
    <s v="Non-Critical"/>
    <d v="1899-12-30T08:44:00"/>
    <x v="7"/>
    <s v="The road without lane but HWA display a blue left lane"/>
    <m/>
    <m/>
    <m/>
    <m/>
    <m/>
    <m/>
    <m/>
  </r>
  <r>
    <n v="238"/>
    <s v="S1"/>
    <s v="VF6_PHL"/>
    <x v="1"/>
    <s v="Anhnd57"/>
    <x v="14"/>
    <x v="1"/>
    <s v="Non-Critical"/>
    <d v="1899-12-30T08:45:00"/>
    <x v="7"/>
    <s v="HWA stop&lt;3s but need to press RES/CAN or press gas pedal to move toward"/>
    <m/>
    <m/>
    <m/>
    <m/>
    <m/>
    <m/>
    <m/>
  </r>
  <r>
    <n v="239"/>
    <s v="S1"/>
    <s v="VF6_PHL"/>
    <x v="1"/>
    <s v="Anhnd57"/>
    <x v="14"/>
    <x v="1"/>
    <s v="Non-Critical"/>
    <d v="1899-12-30T08:47:00"/>
    <x v="7"/>
    <s v="HWA active again but not sound"/>
    <m/>
    <m/>
    <m/>
    <m/>
    <m/>
    <m/>
    <m/>
  </r>
  <r>
    <n v="240"/>
    <s v="S1"/>
    <s v="VF6_PHL"/>
    <x v="1"/>
    <s v="Anhnd57"/>
    <x v="14"/>
    <x v="1"/>
    <s v="Non-Critical"/>
    <d v="1899-12-30T08:48:00"/>
    <x v="7"/>
    <s v="EV move to the road without no lane but HWA steering to right"/>
    <m/>
    <m/>
    <m/>
    <m/>
    <m/>
    <m/>
    <m/>
  </r>
  <r>
    <n v="241"/>
    <s v="S1"/>
    <s v="VF6_PHL"/>
    <x v="1"/>
    <s v="Anhnd57"/>
    <x v="14"/>
    <x v="1"/>
    <s v="Non-Critical"/>
    <d v="1899-12-30T08:58:00"/>
    <x v="7"/>
    <s v="HWA The HWA sound when on/off HWA abnormal(a little delay)"/>
    <m/>
    <m/>
    <m/>
    <m/>
    <m/>
    <m/>
    <m/>
  </r>
  <r>
    <n v="242"/>
    <s v="S1"/>
    <s v="VF6_PHL"/>
    <x v="1"/>
    <s v="Anhnd57"/>
    <x v="14"/>
    <x v="1"/>
    <s v="Critical"/>
    <d v="1899-12-30T09:00:00"/>
    <x v="7"/>
    <s v="HWA Not detect TV in front"/>
    <m/>
    <m/>
    <m/>
    <m/>
    <m/>
    <m/>
    <m/>
  </r>
  <r>
    <n v="243"/>
    <s v="S1"/>
    <s v="VF6_PHL"/>
    <x v="1"/>
    <s v="Anhnd57"/>
    <x v="14"/>
    <x v="1"/>
    <s v="Critical"/>
    <d v="1899-12-30T09:02:00"/>
    <x v="7"/>
    <s v="HWA jerk"/>
    <m/>
    <m/>
    <m/>
    <m/>
    <m/>
    <m/>
    <m/>
  </r>
  <r>
    <n v="244"/>
    <s v="S1"/>
    <s v="VF6_PHL"/>
    <x v="1"/>
    <s v="Anhnd57"/>
    <x v="14"/>
    <x v="1"/>
    <s v="Non-Critical"/>
    <d v="1899-12-30T09:08:00"/>
    <x v="11"/>
    <s v="ACC popup when TV cut in"/>
    <m/>
    <m/>
    <m/>
    <m/>
    <m/>
    <m/>
    <m/>
  </r>
  <r>
    <n v="245"/>
    <s v="S1"/>
    <s v="VF6_PHL"/>
    <x v="1"/>
    <s v="Anhnd57"/>
    <x v="14"/>
    <x v="1"/>
    <s v="Non-Critical"/>
    <d v="1899-12-30T09:39:00"/>
    <x v="7"/>
    <s v="HWA Detected TV is flickering"/>
    <m/>
    <m/>
    <m/>
    <m/>
    <m/>
    <m/>
    <m/>
  </r>
  <r>
    <n v="246"/>
    <s v="S1"/>
    <s v="VF6_PHL"/>
    <x v="1"/>
    <s v="Anhnd57"/>
    <x v="14"/>
    <x v="1"/>
    <s v="Non-Critical"/>
    <d v="1899-12-30T09:40:00"/>
    <x v="7"/>
    <s v="The road without lane line but HWA show blue line"/>
    <m/>
    <m/>
    <m/>
    <m/>
    <m/>
    <m/>
    <m/>
  </r>
  <r>
    <n v="247"/>
    <s v="S1"/>
    <s v="VF6_PHL"/>
    <x v="1"/>
    <s v="Anhnd57"/>
    <x v="14"/>
    <x v="1"/>
    <s v="Non-Critical"/>
    <d v="1899-12-30T09:42:00"/>
    <x v="11"/>
    <s v="ACC not show a truck"/>
    <m/>
    <m/>
    <m/>
    <m/>
    <m/>
    <m/>
    <m/>
  </r>
  <r>
    <n v="248"/>
    <s v="S1"/>
    <s v="VF6_PHL"/>
    <x v="1"/>
    <s v="Anhnd57"/>
    <x v="14"/>
    <x v="1"/>
    <s v="Non-Critical"/>
    <d v="1899-12-30T10:01:00"/>
    <x v="11"/>
    <s v="ACC decel when TV infront too far"/>
    <m/>
    <m/>
    <m/>
    <m/>
    <m/>
    <m/>
    <m/>
  </r>
  <r>
    <n v="249"/>
    <s v="S1"/>
    <s v="VF6_PHL"/>
    <x v="1"/>
    <s v="Anhnd57"/>
    <x v="14"/>
    <x v="1"/>
    <s v="Non-Critical"/>
    <d v="1899-12-30T10:25:00"/>
    <x v="11"/>
    <s v="ACC follow TV but not display TV on the MHU"/>
    <m/>
    <m/>
    <m/>
    <m/>
    <m/>
    <m/>
    <m/>
  </r>
  <r>
    <n v="250"/>
    <s v="S1"/>
    <s v="VF6_PHL"/>
    <x v="1"/>
    <s v="Anhnd57"/>
    <x v="14"/>
    <x v="1"/>
    <s v="Non-Critical"/>
    <d v="1899-12-30T10:37:00"/>
    <x v="8"/>
    <s v="ALCA icon blue-&gt;gray"/>
    <m/>
    <m/>
    <m/>
    <m/>
    <m/>
    <m/>
    <m/>
  </r>
  <r>
    <n v="251"/>
    <s v="S1"/>
    <s v="VF6_PHL"/>
    <x v="1"/>
    <s v="Anhnd57"/>
    <x v="14"/>
    <x v="1"/>
    <s v="Non-Critical"/>
    <d v="1899-12-30T10:59:00"/>
    <x v="7"/>
    <s v="HWA No sound when off HWA by RES/CAN button"/>
    <m/>
    <m/>
    <m/>
    <m/>
    <m/>
    <m/>
    <m/>
  </r>
  <r>
    <n v="252"/>
    <s v="S1"/>
    <s v="VF6_PHL"/>
    <x v="1"/>
    <s v="Anhnd57"/>
    <x v="14"/>
    <x v="1"/>
    <s v="Critical"/>
    <d v="1899-12-30T12:00:00"/>
    <x v="8"/>
    <s v="ALCA cancel when turn right indicator"/>
    <m/>
    <m/>
    <m/>
    <m/>
    <m/>
    <m/>
    <m/>
  </r>
  <r>
    <n v="253"/>
    <s v="S1"/>
    <s v="VF6_PHL"/>
    <x v="1"/>
    <s v="Anhnd57"/>
    <x v="14"/>
    <x v="1"/>
    <s v="Critical"/>
    <d v="1899-12-30T12:01:00"/>
    <x v="8"/>
    <s v="Both lane are solid line, but ALCA trigger to change the right lane and cancel after 1s"/>
    <m/>
    <m/>
    <m/>
    <m/>
    <m/>
    <m/>
    <m/>
  </r>
  <r>
    <n v="254"/>
    <s v="S2"/>
    <s v="VF6_PHL"/>
    <x v="1"/>
    <s v="HieuNM33"/>
    <x v="14"/>
    <x v="1"/>
    <s v="Non-Critical"/>
    <d v="1899-12-30T15:13:00"/>
    <x v="7"/>
    <s v="Identifying double lanes into 1 lane (1 lane for motorcycles, 1 lane for cars)"/>
    <m/>
    <m/>
    <n v="143"/>
    <d v="1899-12-30T07:51:22"/>
    <s v="HW_PHL_CTF"/>
    <s v="Anh Tuấn(CTF)"/>
    <n v="19"/>
  </r>
  <r>
    <n v="255"/>
    <s v="S2"/>
    <s v="VF6_PHL"/>
    <x v="1"/>
    <s v="HieuNM33"/>
    <x v="14"/>
    <x v="1"/>
    <s v="Critical"/>
    <d v="1899-12-30T15:18:00"/>
    <x v="7"/>
    <s v="When switching to the right lane, do not slow down to follow the dangerous side lane"/>
    <m/>
    <m/>
    <m/>
    <m/>
    <m/>
    <m/>
    <m/>
  </r>
  <r>
    <n v="256"/>
    <s v="S2"/>
    <s v="VF6_PHL"/>
    <x v="1"/>
    <s v="HieuNM33"/>
    <x v="14"/>
    <x v="1"/>
    <s v="Non-Critical"/>
    <d v="1899-12-30T15:29:00"/>
    <x v="2"/>
    <s v="Vehicles overtake on the left but warn on the right"/>
    <m/>
    <m/>
    <m/>
    <m/>
    <m/>
    <m/>
    <m/>
  </r>
  <r>
    <n v="257"/>
    <s v="S2"/>
    <s v="VF6_PHL"/>
    <x v="1"/>
    <s v="HieuNM33"/>
    <x v="14"/>
    <x v="1"/>
    <s v="Critical"/>
    <d v="1899-12-30T15:42:00"/>
    <x v="8"/>
    <s v="Do not automatically change lanes to the left"/>
    <m/>
    <m/>
    <m/>
    <m/>
    <m/>
    <m/>
    <m/>
  </r>
  <r>
    <n v="258"/>
    <s v="S2"/>
    <s v="VF6_PHL"/>
    <x v="1"/>
    <s v="HieuNM33"/>
    <x v="14"/>
    <x v="1"/>
    <s v="Critical"/>
    <d v="1899-12-30T15:44:00"/>
    <x v="7"/>
    <s v="Do not identify 2 sides of the road into lanes"/>
    <m/>
    <m/>
    <m/>
    <m/>
    <m/>
    <m/>
    <m/>
  </r>
  <r>
    <n v="259"/>
    <s v="S2"/>
    <s v="VF6_PHL"/>
    <x v="1"/>
    <s v="HieuNM33"/>
    <x v="14"/>
    <x v="1"/>
    <s v="Non-Critical"/>
    <d v="1899-12-30T16:02:00"/>
    <x v="7"/>
    <s v="Shift to the left but there is no warning sound. Alerts on MHU only"/>
    <m/>
    <m/>
    <m/>
    <m/>
    <m/>
    <m/>
    <m/>
  </r>
  <r>
    <n v="260"/>
    <s v="S2"/>
    <s v="VF6_PHL"/>
    <x v="1"/>
    <s v="HieuNM33"/>
    <x v="14"/>
    <x v="1"/>
    <s v="Critical"/>
    <d v="1899-12-30T16:49:00"/>
    <x v="7"/>
    <s v="LCC does not operate at 36km/h"/>
    <m/>
    <m/>
    <m/>
    <m/>
    <m/>
    <m/>
    <m/>
  </r>
  <r>
    <n v="261"/>
    <s v="S2"/>
    <s v="VF6_PHL"/>
    <x v="1"/>
    <s v="HieuNM33"/>
    <x v="14"/>
    <x v="1"/>
    <s v="Non-Critical"/>
    <d v="1899-12-30T17:20:00"/>
    <x v="7"/>
    <s v="Double sound when pedaling the brake cancels feature"/>
    <m/>
    <m/>
    <m/>
    <m/>
    <m/>
    <m/>
    <m/>
  </r>
  <r>
    <n v="262"/>
    <s v="S2"/>
    <s v="VF6_PHL"/>
    <x v="1"/>
    <s v="HieuNM33"/>
    <x v="14"/>
    <x v="1"/>
    <s v="Non-Critical"/>
    <d v="1899-12-30T17:26:00"/>
    <x v="7"/>
    <s v="When the car in front stops, the car brakes jerking"/>
    <m/>
    <m/>
    <m/>
    <m/>
    <m/>
    <m/>
    <m/>
  </r>
  <r>
    <n v="263"/>
    <s v="S2"/>
    <s v="VF6_PHL"/>
    <x v="1"/>
    <s v="HieuNM33"/>
    <x v="14"/>
    <x v="1"/>
    <s v="Non-Critical"/>
    <d v="1899-12-30T17:31:00"/>
    <x v="7"/>
    <s v="Downgrade to ACC when decelerating to a vehicle stopped in front"/>
    <m/>
    <m/>
    <m/>
    <m/>
    <m/>
    <m/>
    <m/>
  </r>
  <r>
    <n v="264"/>
    <s v="S2"/>
    <s v="VF6_PHL"/>
    <x v="1"/>
    <s v="HieuNM33"/>
    <x v="14"/>
    <x v="1"/>
    <s v="Non-Critical"/>
    <d v="1899-12-30T17:46:00"/>
    <x v="1"/>
    <s v="Warning when vehicles go up on the left and pedestrians go up from the right"/>
    <m/>
    <m/>
    <m/>
    <m/>
    <m/>
    <m/>
    <m/>
  </r>
  <r>
    <n v="265"/>
    <s v="S2"/>
    <s v="VF6_PHL"/>
    <x v="1"/>
    <s v="HieuNM33"/>
    <x v="14"/>
    <x v="1"/>
    <s v="Non-Critical"/>
    <d v="1899-12-30T18:14:00"/>
    <x v="3"/>
    <s v="BSD false warning on the left when the turn signal turns into the left lane"/>
    <m/>
    <m/>
    <m/>
    <m/>
    <m/>
    <m/>
    <m/>
  </r>
  <r>
    <n v="266"/>
    <s v="S2"/>
    <s v="VF6_PHL"/>
    <x v="1"/>
    <s v="HieuNM33"/>
    <x v="14"/>
    <x v="1"/>
    <s v="Critical"/>
    <d v="1899-12-30T18:19:00"/>
    <x v="7"/>
    <s v="LCC operates flickering, does not keep the car in the middle of the lane"/>
    <m/>
    <m/>
    <m/>
    <m/>
    <m/>
    <m/>
    <m/>
  </r>
  <r>
    <n v="267"/>
    <s v="S2"/>
    <s v="VF6_PHL"/>
    <x v="1"/>
    <s v="HieuNM33"/>
    <x v="14"/>
    <x v="1"/>
    <s v="Critical"/>
    <d v="1899-12-30T20:19:00"/>
    <x v="7"/>
    <s v="Do not slow down when there is a TV encroaching on the right lane, making it dangerous"/>
    <m/>
    <m/>
    <m/>
    <m/>
    <m/>
    <m/>
    <m/>
  </r>
  <r>
    <n v="268"/>
    <s v="S2"/>
    <s v="VF6_PHL"/>
    <x v="1"/>
    <s v="HieuNM33"/>
    <x v="14"/>
    <x v="1"/>
    <s v="Non-Critical"/>
    <d v="1899-12-30T21:06:00"/>
    <x v="7"/>
    <s v="MHU show feature is not yet available. Will update later"/>
    <m/>
    <m/>
    <m/>
    <m/>
    <m/>
    <m/>
    <m/>
  </r>
  <r>
    <n v="269"/>
    <s v="S2"/>
    <s v="VF6_PHL"/>
    <x v="1"/>
    <s v="HieuNM33"/>
    <x v="14"/>
    <x v="1"/>
    <s v="Critical"/>
    <d v="1899-12-30T21:14:00"/>
    <x v="8"/>
    <s v="ALCA show popup &quot;lane change time is up. The target lane is not available&quot; when driving a turn signal to change lanes to the left"/>
    <m/>
    <m/>
    <m/>
    <m/>
    <m/>
    <m/>
    <m/>
  </r>
  <r>
    <n v="270"/>
    <s v="S2"/>
    <s v="VF6_PHL"/>
    <x v="1"/>
    <s v="HieuNM33"/>
    <x v="14"/>
    <x v="1"/>
    <s v="Critical"/>
    <d v="1899-12-30T21:31:00"/>
    <x v="7"/>
    <s v="LCC does not work after turning off the turn signal"/>
    <m/>
    <m/>
    <m/>
    <m/>
    <m/>
    <m/>
    <m/>
  </r>
  <r>
    <n v="271"/>
    <s v="S2"/>
    <s v="VF6_PHL"/>
    <x v="1"/>
    <s v="HieuNM33"/>
    <x v="14"/>
    <x v="1"/>
    <s v="Non-Critical"/>
    <d v="1899-12-30T21:36:00"/>
    <x v="1"/>
    <s v="Right Virtual Alert"/>
    <m/>
    <m/>
    <m/>
    <m/>
    <m/>
    <m/>
    <m/>
  </r>
  <r>
    <n v="272"/>
    <s v="S2"/>
    <s v="VF6_PHL"/>
    <x v="1"/>
    <s v="HieuNM33"/>
    <x v="14"/>
    <x v="1"/>
    <s v="Critical"/>
    <d v="1899-12-30T21:58:00"/>
    <x v="8"/>
    <s v="Stop Progress while changing lanes to the right"/>
    <m/>
    <m/>
    <m/>
    <m/>
    <m/>
    <m/>
    <m/>
  </r>
  <r>
    <n v="273"/>
    <s v="S1"/>
    <s v="VF6_PHL"/>
    <x v="1"/>
    <s v="Anhnd57"/>
    <x v="13"/>
    <x v="1"/>
    <s v="Critical"/>
    <d v="1899-12-30T06:38:00"/>
    <x v="11"/>
    <s v="ACC jerk during Stop &amp; Go"/>
    <m/>
    <m/>
    <n v="216"/>
    <d v="1899-12-30T04:59:03"/>
    <s v="HW_PHL_004"/>
    <s v="Bùi Hùng CTF"/>
    <n v="19"/>
  </r>
  <r>
    <n v="274"/>
    <s v="S1"/>
    <s v="VF6_PHL"/>
    <x v="1"/>
    <s v="Anhnd57"/>
    <x v="13"/>
    <x v="1"/>
    <s v="Non-Critical"/>
    <d v="1899-12-30T06:49:00"/>
    <x v="2"/>
    <s v="Many TV overtake continuously, intermittent DOW warning on the right"/>
    <m/>
    <m/>
    <m/>
    <m/>
    <m/>
    <m/>
    <m/>
  </r>
  <r>
    <n v="275"/>
    <s v="S1"/>
    <s v="VF6_PHL"/>
    <x v="1"/>
    <s v="Anhnd57"/>
    <x v="13"/>
    <x v="1"/>
    <s v="Non-Critical"/>
    <d v="1899-12-30T06:55:00"/>
    <x v="3"/>
    <s v="Intermittent BSD warning"/>
    <m/>
    <m/>
    <m/>
    <m/>
    <m/>
    <m/>
    <m/>
  </r>
  <r>
    <n v="276"/>
    <s v="S1"/>
    <s v="VF6_PHL"/>
    <x v="1"/>
    <s v="Anhnd57"/>
    <x v="13"/>
    <x v="1"/>
    <s v="Non-Critical"/>
    <d v="1899-12-30T07:14:00"/>
    <x v="11"/>
    <s v="TV in front not displayed while following"/>
    <m/>
    <m/>
    <m/>
    <m/>
    <m/>
    <m/>
    <m/>
  </r>
  <r>
    <n v="277"/>
    <s v="S1"/>
    <s v="VF6_PHL"/>
    <x v="1"/>
    <s v="Anhnd57"/>
    <x v="13"/>
    <x v="1"/>
    <s v="Non-Critical"/>
    <d v="1899-12-30T07:18:00"/>
    <x v="7"/>
    <s v="HWA icon changed from blue to gray"/>
    <m/>
    <m/>
    <m/>
    <m/>
    <m/>
    <m/>
    <m/>
  </r>
  <r>
    <n v="278"/>
    <s v="S1"/>
    <s v="VF6_PHL"/>
    <x v="1"/>
    <s v="Anhnd57"/>
    <x v="13"/>
    <x v="1"/>
    <s v="Non-Critical"/>
    <d v="1899-12-30T07:23:00"/>
    <x v="8"/>
    <s v="ALCA failed to change to right lane"/>
    <m/>
    <m/>
    <m/>
    <m/>
    <m/>
    <m/>
    <m/>
  </r>
  <r>
    <n v="279"/>
    <s v="S1"/>
    <s v="VF6_PHL"/>
    <x v="1"/>
    <s v="Anhnd57"/>
    <x v="13"/>
    <x v="1"/>
    <s v="Non-Critical"/>
    <d v="1899-12-30T07:27:00"/>
    <x v="7"/>
    <s v="No blue lane lines displayed on MHU"/>
    <m/>
    <m/>
    <m/>
    <m/>
    <m/>
    <m/>
    <m/>
  </r>
  <r>
    <n v="280"/>
    <s v="S1"/>
    <s v="VF6_PHL"/>
    <x v="1"/>
    <s v="Anhnd57"/>
    <x v="13"/>
    <x v="1"/>
    <s v="Non-Critical"/>
    <d v="1899-12-30T07:32:00"/>
    <x v="8"/>
    <s v="ALCA icon changed from blue to gray"/>
    <m/>
    <m/>
    <m/>
    <m/>
    <m/>
    <m/>
    <m/>
  </r>
  <r>
    <n v="281"/>
    <s v="S1"/>
    <s v="VF6_PHL"/>
    <x v="1"/>
    <s v="Anhnd57"/>
    <x v="13"/>
    <x v="1"/>
    <s v="Critical"/>
    <d v="1899-12-30T07:33:00"/>
    <x v="8"/>
    <s v="ALCA initiated lane change even though target lane conditions were not met"/>
    <m/>
    <m/>
    <m/>
    <m/>
    <m/>
    <m/>
    <m/>
  </r>
  <r>
    <n v="282"/>
    <s v="S1"/>
    <s v="VF6_PHL"/>
    <x v="1"/>
    <s v="Anhnd57"/>
    <x v="13"/>
    <x v="1"/>
    <s v="Critical"/>
    <d v="1899-12-30T07:38:00"/>
    <x v="8"/>
    <s v="ALCA cancelled during lane change to the right"/>
    <m/>
    <m/>
    <m/>
    <m/>
    <m/>
    <m/>
    <m/>
  </r>
  <r>
    <n v="283"/>
    <s v="S1"/>
    <s v="VF6_PHL"/>
    <x v="1"/>
    <s v="Anhnd57"/>
    <x v="13"/>
    <x v="1"/>
    <s v="Non-Critical"/>
    <d v="1899-12-30T07:43:00"/>
    <x v="7"/>
    <s v="HWA detected TV in the left lane"/>
    <m/>
    <m/>
    <m/>
    <m/>
    <m/>
    <m/>
    <m/>
  </r>
  <r>
    <n v="284"/>
    <s v="S1"/>
    <s v="VF6_PHL"/>
    <x v="1"/>
    <s v="Anhnd57"/>
    <x v="13"/>
    <x v="1"/>
    <s v="Critical"/>
    <d v="1899-12-30T07:46:00"/>
    <x v="7"/>
    <s v="Difficult to trigger HWA, pressing HWA button only activates ACC first"/>
    <m/>
    <m/>
    <m/>
    <m/>
    <m/>
    <m/>
    <m/>
  </r>
  <r>
    <n v="285"/>
    <s v="S1"/>
    <s v="VF6_PHL"/>
    <x v="1"/>
    <s v="Anhnd57"/>
    <x v="13"/>
    <x v="1"/>
    <s v="Critical"/>
    <d v="1899-12-30T07:56:00"/>
    <x v="8"/>
    <s v="ALCA popup not shown when left indicator is turned on to cancel ALCA"/>
    <m/>
    <m/>
    <m/>
    <m/>
    <m/>
    <m/>
    <m/>
  </r>
  <r>
    <n v="286"/>
    <s v="S1"/>
    <s v="VF6_PHL"/>
    <x v="1"/>
    <s v="Anhnd57"/>
    <x v="13"/>
    <x v="1"/>
    <s v="Non-Critical"/>
    <d v="1899-12-30T09:30:00"/>
    <x v="7"/>
    <s v="No HWA sound warning when EV departs from lane"/>
    <m/>
    <m/>
    <m/>
    <m/>
    <m/>
    <m/>
    <m/>
  </r>
  <r>
    <n v="287"/>
    <s v="S1"/>
    <s v="VF6_PHL"/>
    <x v="1"/>
    <s v="Anhnd57"/>
    <x v="13"/>
    <x v="1"/>
    <s v="Non-Critical"/>
    <d v="1899-12-30T10:14:00"/>
    <x v="11"/>
    <s v="ACC displayed a motorcycle instead of a truck"/>
    <m/>
    <m/>
    <m/>
    <m/>
    <m/>
    <m/>
    <m/>
  </r>
  <r>
    <n v="288"/>
    <s v="S1"/>
    <s v="VF6_PHL"/>
    <x v="1"/>
    <s v="Anhnd57"/>
    <x v="13"/>
    <x v="1"/>
    <s v="Non-Critical"/>
    <d v="1899-12-30T10:26:00"/>
    <x v="5"/>
    <s v="Unusually loud sound warning when EV departs from lane"/>
    <m/>
    <m/>
    <m/>
    <m/>
    <m/>
    <m/>
    <m/>
  </r>
  <r>
    <n v="289"/>
    <s v="S1"/>
    <s v="VF6_PHL"/>
    <x v="1"/>
    <s v="Anhnd57"/>
    <x v="13"/>
    <x v="1"/>
    <s v="Non-Critical"/>
    <d v="1899-12-30T11:33:00"/>
    <x v="8"/>
    <s v="Can't change to right lane"/>
    <m/>
    <m/>
    <m/>
    <m/>
    <m/>
    <m/>
    <m/>
  </r>
  <r>
    <n v="290"/>
    <s v="S1"/>
    <s v="VF6_PHL"/>
    <x v="1"/>
    <s v="Anhnd57"/>
    <x v="13"/>
    <x v="1"/>
    <s v="Critical"/>
    <d v="1899-12-30T11:35:00"/>
    <x v="8"/>
    <s v="ALCA can't change to right lane"/>
    <m/>
    <m/>
    <m/>
    <m/>
    <m/>
    <m/>
    <m/>
  </r>
  <r>
    <n v="291"/>
    <s v="S1"/>
    <s v="VF6_PHL"/>
    <x v="1"/>
    <s v="Anhnd57"/>
    <x v="13"/>
    <x v="1"/>
    <s v="Critical"/>
    <d v="1899-12-30T11:41:00"/>
    <x v="11"/>
    <s v="Detect TV in right side"/>
    <m/>
    <m/>
    <m/>
    <m/>
    <m/>
    <m/>
    <m/>
  </r>
  <r>
    <n v="292"/>
    <s v="S2"/>
    <s v="VF6_PHL"/>
    <x v="1"/>
    <s v="HieuNM33"/>
    <x v="13"/>
    <x v="1"/>
    <s v="Non-Critical"/>
    <d v="1899-12-30T16:17:00"/>
    <x v="1"/>
    <s v="False warning on the right"/>
    <m/>
    <m/>
    <n v="413"/>
    <d v="1899-12-30T11:38:13"/>
    <s v="HW_PHL_CTF"/>
    <s v="Anh Tuấn CTF"/>
    <n v="28"/>
  </r>
  <r>
    <n v="293"/>
    <s v="S2"/>
    <s v="VF6_PHL"/>
    <x v="1"/>
    <s v="HieuNM33"/>
    <x v="13"/>
    <x v="1"/>
    <s v="Critical"/>
    <d v="1899-12-30T17:56:00"/>
    <x v="2"/>
    <s v="DOW does not warn level 2 when a motorcycle goes up from the right"/>
    <m/>
    <m/>
    <m/>
    <m/>
    <m/>
    <m/>
    <m/>
  </r>
  <r>
    <n v="294"/>
    <s v="S2"/>
    <s v="VF6_PHL"/>
    <x v="1"/>
    <s v="HieuNM33"/>
    <x v="13"/>
    <x v="1"/>
    <s v="Critical"/>
    <d v="1899-12-30T18:36:00"/>
    <x v="11"/>
    <s v="ACC S&amp;G brakes hard when stopping"/>
    <m/>
    <m/>
    <m/>
    <m/>
    <m/>
    <m/>
    <m/>
  </r>
  <r>
    <n v="295"/>
    <s v="S2"/>
    <s v="VF6_PHL"/>
    <x v="1"/>
    <s v="HieuNM33"/>
    <x v="13"/>
    <x v="1"/>
    <s v="Non-Critical"/>
    <d v="1899-12-30T18:39:00"/>
    <x v="1"/>
    <s v="Warning when there is a parallel car from the left"/>
    <m/>
    <m/>
    <m/>
    <m/>
    <m/>
    <m/>
    <m/>
  </r>
  <r>
    <n v="296"/>
    <s v="S2"/>
    <s v="VF6_PHL"/>
    <x v="1"/>
    <s v="HieuNM33"/>
    <x v="13"/>
    <x v="1"/>
    <s v="Non-Critical"/>
    <d v="1899-12-30T19:10:00"/>
    <x v="13"/>
    <s v="FCW audible warning but no popup on MHU"/>
    <m/>
    <m/>
    <m/>
    <m/>
    <m/>
    <m/>
    <m/>
  </r>
  <r>
    <n v="297"/>
    <s v="S2"/>
    <s v="VF6_PHL"/>
    <x v="1"/>
    <s v="HieuNM33"/>
    <x v="13"/>
    <x v="1"/>
    <s v="Critical"/>
    <d v="1899-12-30T19:27:00"/>
    <x v="7"/>
    <s v="After the eyes change to the left lane. LCC does not work again"/>
    <m/>
    <m/>
    <m/>
    <m/>
    <m/>
    <m/>
    <m/>
  </r>
  <r>
    <n v="298"/>
    <s v="S2"/>
    <s v="VF6_PHL"/>
    <x v="1"/>
    <s v="HieuNM33"/>
    <x v="13"/>
    <x v="1"/>
    <s v="Critical"/>
    <d v="1899-12-30T19:31:00"/>
    <x v="7"/>
    <s v="After the turn signal changes lanes to the right, the LCC does not work"/>
    <m/>
    <m/>
    <m/>
    <m/>
    <m/>
    <m/>
    <m/>
  </r>
  <r>
    <n v="299"/>
    <s v="S2"/>
    <s v="VF6_PHL"/>
    <x v="1"/>
    <s v="HieuNM33"/>
    <x v="13"/>
    <x v="1"/>
    <s v="Critical"/>
    <d v="1899-12-30T19:33:00"/>
    <x v="7"/>
    <s v="After turning off turn signal, the LCC does not work again"/>
    <m/>
    <m/>
    <m/>
    <m/>
    <m/>
    <m/>
    <m/>
  </r>
  <r>
    <n v="300"/>
    <s v="S2"/>
    <s v="VF6_PHL"/>
    <x v="1"/>
    <s v="HieuNM33"/>
    <x v="13"/>
    <x v="1"/>
    <s v="Critical"/>
    <d v="1899-12-30T19:37:00"/>
    <x v="7"/>
    <s v="After the turn signal changes to the left, the LCC does not work again"/>
    <m/>
    <m/>
    <m/>
    <m/>
    <m/>
    <m/>
    <m/>
  </r>
  <r>
    <n v="301"/>
    <s v="S2"/>
    <s v="VF6_PHL"/>
    <x v="1"/>
    <s v="HieuNM33"/>
    <x v="13"/>
    <x v="1"/>
    <s v="Non-Critical"/>
    <d v="1899-12-30T19:44:00"/>
    <x v="14"/>
    <s v="DDAW now pops up warning when driving a lane change turn to the right. HWA Operation"/>
    <m/>
    <m/>
    <m/>
    <m/>
    <m/>
    <m/>
    <m/>
  </r>
  <r>
    <n v="302"/>
    <s v="S2"/>
    <s v="VF6_PHL"/>
    <x v="1"/>
    <s v="HieuNM33"/>
    <x v="13"/>
    <x v="1"/>
    <s v="Non-Critical"/>
    <d v="1899-12-30T19:45:00"/>
    <x v="14"/>
    <s v="DDAW now warns when driving repeatedly pressing the accelerator"/>
    <m/>
    <m/>
    <m/>
    <m/>
    <m/>
    <m/>
    <m/>
  </r>
  <r>
    <n v="303"/>
    <s v="S2"/>
    <s v="VF6_PHL"/>
    <x v="1"/>
    <s v="HieuNM33"/>
    <x v="13"/>
    <x v="1"/>
    <s v="Critical"/>
    <d v="1899-12-30T19:57:00"/>
    <x v="8"/>
    <s v="ALCA cancel when changing lanes to the right"/>
    <m/>
    <m/>
    <m/>
    <m/>
    <m/>
    <m/>
    <m/>
  </r>
  <r>
    <n v="304"/>
    <s v="S2"/>
    <s v="VF6_PHL"/>
    <x v="1"/>
    <s v="HieuNM33"/>
    <x v="13"/>
    <x v="1"/>
    <s v="Critical"/>
    <d v="1899-12-30T20:39:00"/>
    <x v="8"/>
    <s v="The line is broken, the speed of the car is 64km/h but ALCA is in inactive mode"/>
    <m/>
    <m/>
    <m/>
    <m/>
    <m/>
    <m/>
    <m/>
  </r>
  <r>
    <n v="305"/>
    <s v="S2"/>
    <s v="VF6_PHL"/>
    <x v="1"/>
    <s v="HieuNM33"/>
    <x v="13"/>
    <x v="1"/>
    <s v="Critical"/>
    <d v="1899-12-30T20:50:00"/>
    <x v="8"/>
    <s v="Do not switch to the right lane when there is a TV outside the BSD area behind"/>
    <m/>
    <m/>
    <m/>
    <m/>
    <m/>
    <m/>
    <m/>
  </r>
  <r>
    <n v="306"/>
    <s v="S2"/>
    <s v="VF6_PHL"/>
    <x v="1"/>
    <s v="HieuNM33"/>
    <x v="13"/>
    <x v="1"/>
    <s v="Non-Critical"/>
    <d v="1899-12-30T20:55:00"/>
    <x v="6"/>
    <s v="Strange popup show when driving a car to steer a corner"/>
    <m/>
    <m/>
    <m/>
    <m/>
    <m/>
    <m/>
    <m/>
  </r>
  <r>
    <n v="307"/>
    <s v="S2"/>
    <s v="VF6_PHL"/>
    <x v="1"/>
    <s v="HieuNM33"/>
    <x v="13"/>
    <x v="1"/>
    <s v="Critical"/>
    <d v="1899-12-30T22:18:00"/>
    <x v="8"/>
    <s v="Does not work when the turn signal is turned right"/>
    <m/>
    <m/>
    <m/>
    <m/>
    <m/>
    <m/>
    <m/>
  </r>
  <r>
    <n v="308"/>
    <s v="S2"/>
    <s v="VF6_PHL"/>
    <x v="1"/>
    <s v="HieuNM33"/>
    <x v="13"/>
    <x v="1"/>
    <s v="Non-Critical"/>
    <d v="1899-12-30T22:29:00"/>
    <x v="7"/>
    <s v="Currently, the popup &quot;Adaptive Journey Monitoring is canceled&quot;, but HWA is still operating normally"/>
    <m/>
    <m/>
    <m/>
    <m/>
    <m/>
    <m/>
    <m/>
  </r>
  <r>
    <n v="309"/>
    <s v="S2"/>
    <s v="VF6_PHL"/>
    <x v="1"/>
    <s v="HieuNM33"/>
    <x v="13"/>
    <x v="1"/>
    <s v="Critical"/>
    <d v="1899-12-30T22:32:00"/>
    <x v="7"/>
    <s v="Setspeed =80km/h. Sudden speed reduction to 77km/h when there is no TV in front"/>
    <m/>
    <m/>
    <m/>
    <m/>
    <m/>
    <m/>
    <m/>
  </r>
  <r>
    <n v="310"/>
    <s v="S2"/>
    <s v="VF6_PHL"/>
    <x v="1"/>
    <s v="HieuNM33"/>
    <x v="13"/>
    <x v="1"/>
    <s v="Non-Critical"/>
    <d v="1899-12-30T22:48:00"/>
    <x v="7"/>
    <s v="Flickering LCC feature in lanes with many bright lights"/>
    <m/>
    <m/>
    <m/>
    <m/>
    <m/>
    <m/>
    <m/>
  </r>
  <r>
    <n v="311"/>
    <s v="S2"/>
    <s v="VF6_PHL"/>
    <x v="1"/>
    <s v="HieuNM33"/>
    <x v="15"/>
    <x v="1"/>
    <s v="Non-Critical"/>
    <d v="1899-12-30T00:00:00"/>
    <x v="8"/>
    <s v="After switching to the right lane, the automatic lane change popup has been canceled"/>
    <m/>
    <m/>
    <m/>
    <m/>
    <m/>
    <m/>
    <m/>
  </r>
  <r>
    <n v="312"/>
    <s v="S2"/>
    <s v="VF6_PHL"/>
    <x v="1"/>
    <s v="HieuNM33"/>
    <x v="15"/>
    <x v="1"/>
    <s v="Non-Critical"/>
    <d v="1899-12-30T00:01:00"/>
    <x v="7"/>
    <s v="Automatically downgrade to ACC 2 times in a row"/>
    <m/>
    <m/>
    <m/>
    <m/>
    <m/>
    <m/>
    <m/>
  </r>
  <r>
    <n v="313"/>
    <s v="S2"/>
    <s v="VF6_PHL"/>
    <x v="1"/>
    <s v="HieuNM33"/>
    <x v="15"/>
    <x v="1"/>
    <s v="Non-Critical"/>
    <d v="1899-12-30T00:12:00"/>
    <x v="11"/>
    <s v="Currently, the &quot;Adaptive Journey Monitoring&quot; popup has been canceled, but ACC is still working normally"/>
    <m/>
    <m/>
    <m/>
    <m/>
    <m/>
    <m/>
    <m/>
  </r>
  <r>
    <n v="314"/>
    <s v="S2"/>
    <s v="VF6_PHL"/>
    <x v="1"/>
    <s v="HieuNM33"/>
    <x v="15"/>
    <x v="1"/>
    <s v="Critical"/>
    <d v="1899-12-30T00:27:00"/>
    <x v="7"/>
    <s v="Steering to the right is dangerous when going from a marked road to a section without a marking"/>
    <m/>
    <m/>
    <m/>
    <m/>
    <m/>
    <m/>
    <m/>
  </r>
  <r>
    <n v="315"/>
    <s v="S2"/>
    <s v="VF6_PHL"/>
    <x v="1"/>
    <s v="HieuNM33"/>
    <x v="15"/>
    <x v="1"/>
    <s v="Non-Critical"/>
    <d v="1899-12-30T00:58:00"/>
    <x v="7"/>
    <s v="When driving a bicycle brakes, there are 2 times the sound cancels the feature"/>
    <m/>
    <m/>
    <m/>
    <m/>
    <m/>
    <m/>
    <m/>
  </r>
  <r>
    <n v="316"/>
    <s v="S2"/>
    <s v="VF6_PHL"/>
    <x v="1"/>
    <s v="HieuNM33"/>
    <x v="15"/>
    <x v="1"/>
    <s v="Critical"/>
    <d v="1899-12-30T01:27:00"/>
    <x v="7"/>
    <s v="HOD: after the level 3 warning, the HWA is still working normally."/>
    <m/>
    <m/>
    <m/>
    <m/>
    <m/>
    <m/>
    <m/>
  </r>
  <r>
    <n v="317"/>
    <s v="S2"/>
    <s v="VF6_PHL"/>
    <x v="1"/>
    <s v="HieuNM33"/>
    <x v="15"/>
    <x v="1"/>
    <s v="Non-Critical"/>
    <d v="1899-12-30T02:55:00"/>
    <x v="8"/>
    <s v="When the turn signal changes lanes to the left. MHU show popup &quot;Lane change timeout-Target lane unavailable&quot;"/>
    <m/>
    <m/>
    <m/>
    <m/>
    <m/>
    <m/>
    <m/>
  </r>
  <r>
    <n v="318"/>
    <s v="S2"/>
    <s v="VF6_PHL"/>
    <x v="1"/>
    <s v="HieuNM33"/>
    <x v="15"/>
    <x v="1"/>
    <s v="Critical"/>
    <d v="1899-12-30T03:10:00"/>
    <x v="7"/>
    <s v="Degrade to ACC"/>
    <m/>
    <m/>
    <m/>
    <m/>
    <m/>
    <m/>
    <m/>
  </r>
  <r>
    <n v="319"/>
    <s v="S2"/>
    <s v="VF6_PHL"/>
    <x v="1"/>
    <s v="HieuNM33"/>
    <x v="15"/>
    <x v="1"/>
    <s v="Critical"/>
    <d v="1899-12-30T03:14:00"/>
    <x v="7"/>
    <s v="Can't activate the feature while running on the highway with ACC"/>
    <m/>
    <m/>
    <m/>
    <m/>
    <m/>
    <m/>
    <m/>
  </r>
  <r>
    <n v="320"/>
    <s v="S1"/>
    <s v="VF6_PHL"/>
    <x v="0"/>
    <s v="Anhnd58"/>
    <x v="15"/>
    <x v="0"/>
    <s v="Non-Critical"/>
    <d v="1899-12-30T09:05:00"/>
    <x v="11"/>
    <s v="hiện cảnh báo ảo trên MHU"/>
    <m/>
    <m/>
    <n v="0"/>
    <d v="1899-12-30T07:15:13"/>
    <s v="NĐ_NM"/>
    <s v="Anhnd58"/>
    <n v="1"/>
  </r>
  <r>
    <n v="321"/>
    <s v="S2"/>
    <s v="VF6_PHL"/>
    <x v="0"/>
    <s v="Daitv4"/>
    <x v="15"/>
    <x v="0"/>
    <s v="Non-Critical"/>
    <d v="1899-12-30T14:28:00"/>
    <x v="11"/>
    <s v="Red icon warning on HUD and gray icon on MHU"/>
    <m/>
    <m/>
    <n v="254"/>
    <d v="1899-12-30T07:45:15"/>
    <s v="VF_MTT"/>
    <s v="Tutv15"/>
    <n v="9"/>
  </r>
  <r>
    <n v="322"/>
    <s v="S2"/>
    <s v="VF6_PHL"/>
    <x v="0"/>
    <s v="Daitv4"/>
    <x v="15"/>
    <x v="0"/>
    <s v="Non-Critical"/>
    <d v="1899-12-30T15:32:00"/>
    <x v="2"/>
    <s v="Late warning right"/>
    <m/>
    <m/>
    <m/>
    <m/>
    <m/>
    <m/>
    <m/>
  </r>
  <r>
    <n v="323"/>
    <s v="S2"/>
    <s v="VF6_PHL"/>
    <x v="0"/>
    <s v="Daitv4"/>
    <x v="15"/>
    <x v="0"/>
    <s v="Non-Critical"/>
    <d v="1899-12-30T16:23:00"/>
    <x v="2"/>
    <s v="Right warning international"/>
    <m/>
    <m/>
    <m/>
    <m/>
    <m/>
    <m/>
    <m/>
  </r>
  <r>
    <n v="324"/>
    <s v="S2"/>
    <s v="VF6_PHL"/>
    <x v="0"/>
    <s v="Daitv4"/>
    <x v="15"/>
    <x v="0"/>
    <s v="Non-Critical"/>
    <d v="1899-12-30T16:29:00"/>
    <x v="2"/>
    <s v="Left Flicker Alert"/>
    <m/>
    <m/>
    <m/>
    <m/>
    <m/>
    <m/>
    <m/>
  </r>
  <r>
    <n v="325"/>
    <s v="S2"/>
    <s v="VF6_PHL"/>
    <x v="0"/>
    <s v="Daitv4"/>
    <x v="15"/>
    <x v="0"/>
    <s v="Non-Critical"/>
    <d v="1899-12-30T16:33:00"/>
    <x v="3"/>
    <s v="Right flicker"/>
    <m/>
    <m/>
    <m/>
    <m/>
    <m/>
    <m/>
    <m/>
  </r>
  <r>
    <n v="326"/>
    <s v="S2"/>
    <s v="VF6_PHL"/>
    <x v="0"/>
    <s v="Daitv4"/>
    <x v="15"/>
    <x v="0"/>
    <s v="Non-Critical"/>
    <d v="1899-12-30T17:51:00"/>
    <x v="2"/>
    <s v="Right Flicker Warning"/>
    <m/>
    <m/>
    <m/>
    <m/>
    <m/>
    <m/>
    <m/>
  </r>
  <r>
    <n v="327"/>
    <s v="S2"/>
    <s v="VF6_PHL"/>
    <x v="0"/>
    <s v="Daitv4"/>
    <x v="15"/>
    <x v="0"/>
    <s v="Non-Critical"/>
    <d v="1899-12-30T17:59:00"/>
    <x v="2"/>
    <s v="Right Flicker Warning"/>
    <m/>
    <m/>
    <m/>
    <m/>
    <m/>
    <m/>
    <m/>
  </r>
  <r>
    <n v="328"/>
    <s v="S2"/>
    <s v="VF6_PHL"/>
    <x v="0"/>
    <s v="Daitv4"/>
    <x v="15"/>
    <x v="0"/>
    <s v="Non-Critical"/>
    <d v="1899-12-30T18:12:00"/>
    <x v="1"/>
    <s v="Virtual alert when the TV is overtaking from behind"/>
    <m/>
    <m/>
    <m/>
    <m/>
    <m/>
    <m/>
    <m/>
  </r>
  <r>
    <n v="329"/>
    <s v="S2"/>
    <s v="VF6_PHL"/>
    <x v="0"/>
    <s v="Daitv4"/>
    <x v="15"/>
    <x v="0"/>
    <s v="Non-Critical"/>
    <d v="1899-12-30T18:37:00"/>
    <x v="3"/>
    <s v="Right Flicker Warning"/>
    <m/>
    <m/>
    <m/>
    <m/>
    <m/>
    <m/>
    <m/>
  </r>
  <r>
    <n v="330"/>
    <s v="S1"/>
    <s v="VF6_PHL"/>
    <x v="1"/>
    <s v="Anhnd57"/>
    <x v="15"/>
    <x v="1"/>
    <s v="Non-Critical"/>
    <d v="1899-12-30T08:00:00"/>
    <x v="3"/>
    <s v="Intermittent in right"/>
    <m/>
    <m/>
    <n v="214"/>
    <d v="1899-12-30T05:38:56"/>
    <s v="HW_PHL_CTF"/>
    <s v="Bùi Hùng CTF"/>
    <n v="17"/>
  </r>
  <r>
    <n v="331"/>
    <s v="S1"/>
    <s v="VF6_PHL"/>
    <x v="1"/>
    <s v="Anhnd57"/>
    <x v="15"/>
    <x v="1"/>
    <s v="Non-Critical"/>
    <d v="1899-12-30T08:06:00"/>
    <x v="11"/>
    <s v="ACC show popup error many time"/>
    <m/>
    <m/>
    <m/>
    <m/>
    <m/>
    <m/>
    <m/>
  </r>
  <r>
    <n v="332"/>
    <s v="S1"/>
    <s v="VF6_PHL"/>
    <x v="1"/>
    <s v="Anhnd57"/>
    <x v="15"/>
    <x v="1"/>
    <s v="Critical"/>
    <d v="1899-12-30T08:08:00"/>
    <x v="7"/>
    <s v="HWA blue-&gt; gray, both lane clear"/>
    <m/>
    <m/>
    <m/>
    <m/>
    <m/>
    <m/>
    <m/>
  </r>
  <r>
    <n v="333"/>
    <s v="S1"/>
    <s v="VF6_PHL"/>
    <x v="1"/>
    <s v="Anhnd57"/>
    <x v="15"/>
    <x v="1"/>
    <s v="Non-Critical"/>
    <d v="1899-12-30T08:21:00"/>
    <x v="7"/>
    <s v="Blue-&gt;gray-&gt;blue with sound"/>
    <m/>
    <m/>
    <m/>
    <m/>
    <m/>
    <m/>
    <m/>
  </r>
  <r>
    <n v="334"/>
    <s v="S1"/>
    <s v="VF6_PHL"/>
    <x v="1"/>
    <s v="Anhnd57"/>
    <x v="15"/>
    <x v="1"/>
    <s v="Critical"/>
    <d v="1899-12-30T08:39:00"/>
    <x v="7"/>
    <s v="Motorbike overtake but MHU show car first(9/10 rate)"/>
    <m/>
    <m/>
    <m/>
    <m/>
    <m/>
    <m/>
    <m/>
  </r>
  <r>
    <n v="335"/>
    <s v="S1"/>
    <s v="VF6_PHL"/>
    <x v="1"/>
    <s v="Anhnd57"/>
    <x v="15"/>
    <x v="1"/>
    <s v="Critical"/>
    <d v="1899-12-30T08:47:00"/>
    <x v="7"/>
    <s v="TV in right tend to cut-in, EV not detec, not decel"/>
    <m/>
    <m/>
    <m/>
    <m/>
    <m/>
    <m/>
    <m/>
  </r>
  <r>
    <n v="336"/>
    <s v="S1"/>
    <s v="VF6_PHL"/>
    <x v="1"/>
    <s v="Anhnd57"/>
    <x v="15"/>
    <x v="1"/>
    <s v="Critical"/>
    <d v="1899-12-30T08:50:00"/>
    <x v="8"/>
    <s v="ALCA cancel during in Initiating"/>
    <m/>
    <m/>
    <m/>
    <m/>
    <m/>
    <m/>
    <m/>
  </r>
  <r>
    <n v="337"/>
    <s v="S1"/>
    <s v="VF6_PHL"/>
    <x v="1"/>
    <s v="Anhnd57"/>
    <x v="15"/>
    <x v="1"/>
    <s v="Non-Critical"/>
    <d v="1899-12-30T09:21:00"/>
    <x v="8"/>
    <s v="The target lane with one lane line, but icon ALCA gray-&gt;blue when there're TV overtake"/>
    <m/>
    <m/>
    <m/>
    <m/>
    <m/>
    <m/>
    <m/>
  </r>
  <r>
    <n v="338"/>
    <s v="S1"/>
    <s v="VF6_PHL"/>
    <x v="1"/>
    <s v="Anhnd57"/>
    <x v="15"/>
    <x v="1"/>
    <s v="Critical"/>
    <d v="1899-12-30T09:32:00"/>
    <x v="7"/>
    <s v="HWA sitll keep icon gray after on-&gt;off indicator, can't reactive HWA"/>
    <m/>
    <m/>
    <m/>
    <m/>
    <m/>
    <m/>
    <m/>
  </r>
  <r>
    <n v="339"/>
    <s v="S1"/>
    <s v="VF6_PHL"/>
    <x v="1"/>
    <s v="Anhnd57"/>
    <x v="15"/>
    <x v="1"/>
    <s v="Non-Critical"/>
    <d v="1899-12-30T10:04:00"/>
    <x v="7"/>
    <s v="Road without lane but HWA still blue"/>
    <m/>
    <m/>
    <m/>
    <m/>
    <m/>
    <m/>
    <m/>
  </r>
  <r>
    <n v="340"/>
    <s v="S1"/>
    <s v="VF6_PHL"/>
    <x v="1"/>
    <s v="Anhnd57"/>
    <x v="15"/>
    <x v="1"/>
    <s v="Non-Critical"/>
    <d v="1899-12-30T10:50:00"/>
    <x v="11"/>
    <s v="All TV in front flickering"/>
    <m/>
    <m/>
    <m/>
    <m/>
    <m/>
    <m/>
    <m/>
  </r>
  <r>
    <n v="341"/>
    <s v="S1"/>
    <s v="VF6_PHL"/>
    <x v="1"/>
    <s v="Anhnd57"/>
    <x v="15"/>
    <x v="1"/>
    <s v="Non-Critical"/>
    <d v="1899-12-30T11:00:00"/>
    <x v="1"/>
    <s v="RCTA warning both side"/>
    <m/>
    <m/>
    <m/>
    <m/>
    <m/>
    <m/>
    <m/>
  </r>
  <r>
    <n v="342"/>
    <s v="S1"/>
    <s v="VF6_PHL"/>
    <x v="1"/>
    <s v="Anhnd57"/>
    <x v="15"/>
    <x v="1"/>
    <s v="Critical"/>
    <d v="1899-12-30T09:45:00"/>
    <x v="7"/>
    <s v="Not active again after override"/>
    <m/>
    <m/>
    <m/>
    <m/>
    <m/>
    <m/>
    <m/>
  </r>
  <r>
    <n v="343"/>
    <s v="S1"/>
    <s v="VF6_PHL"/>
    <x v="1"/>
    <s v="Anhnd57"/>
    <x v="15"/>
    <x v="1"/>
    <s v="Critical"/>
    <d v="1899-12-30T09:46:00"/>
    <x v="7"/>
    <s v="Not active again after on/off turn indicator"/>
    <m/>
    <m/>
    <m/>
    <m/>
    <m/>
    <m/>
    <m/>
  </r>
  <r>
    <n v="344"/>
    <s v="S1"/>
    <s v="VF6_PHL"/>
    <x v="1"/>
    <s v="Anhnd57"/>
    <x v="15"/>
    <x v="1"/>
    <s v="Critical"/>
    <d v="1899-12-30T09:49:00"/>
    <x v="7"/>
    <s v="Not active again after on/off turn indicator"/>
    <m/>
    <m/>
    <m/>
    <m/>
    <m/>
    <m/>
    <m/>
  </r>
  <r>
    <n v="345"/>
    <s v="S1"/>
    <s v="VF6_PHL"/>
    <x v="1"/>
    <s v="Anhnd57"/>
    <x v="15"/>
    <x v="1"/>
    <s v="Critical"/>
    <d v="1899-12-30T09:59:00"/>
    <x v="7"/>
    <s v="Not active again after on/off turn indicator"/>
    <m/>
    <m/>
    <m/>
    <m/>
    <m/>
    <m/>
    <m/>
  </r>
  <r>
    <n v="346"/>
    <s v="S1"/>
    <s v="VF6_PHL"/>
    <x v="1"/>
    <s v="Anhnd57"/>
    <x v="15"/>
    <x v="1"/>
    <s v="Non-Critical"/>
    <d v="1899-12-30T10:11:00"/>
    <x v="7"/>
    <s v="Not active again after override"/>
    <m/>
    <m/>
    <m/>
    <m/>
    <m/>
    <m/>
    <m/>
  </r>
  <r>
    <n v="347"/>
    <s v="S2"/>
    <s v="VF6_PHL"/>
    <x v="1"/>
    <s v="HieuNM33"/>
    <x v="15"/>
    <x v="1"/>
    <s v="Critical"/>
    <d v="1899-12-30T18:30:00"/>
    <x v="12"/>
    <s v="AHB icon turns yellow on MHU"/>
    <m/>
    <m/>
    <n v="285"/>
    <d v="1899-12-30T09:30:43"/>
    <s v="HW_PHL_CTF"/>
    <s v="Anh Tuấn CTF"/>
    <n v="23"/>
  </r>
  <r>
    <n v="348"/>
    <s v="S2"/>
    <s v="VF6_PHL"/>
    <x v="1"/>
    <s v="HieuNM33"/>
    <x v="15"/>
    <x v="1"/>
    <s v="Non-Critical"/>
    <d v="1899-12-30T19:03:00"/>
    <x v="6"/>
    <s v="The strange warning sound when driving does not affect anything"/>
    <m/>
    <m/>
    <m/>
    <m/>
    <m/>
    <m/>
    <m/>
  </r>
  <r>
    <n v="349"/>
    <s v="S2"/>
    <s v="VF6_PHL"/>
    <x v="1"/>
    <s v="HieuNM33"/>
    <x v="15"/>
    <x v="1"/>
    <s v="Critical"/>
    <d v="1899-12-30T19:51:00"/>
    <x v="7"/>
    <s v="Deactive on ACC always when turning on the turn signal for a long time"/>
    <m/>
    <m/>
    <m/>
    <m/>
    <m/>
    <m/>
    <m/>
  </r>
  <r>
    <n v="350"/>
    <s v="S2"/>
    <s v="VF6_PHL"/>
    <x v="1"/>
    <s v="HieuNM33"/>
    <x v="15"/>
    <x v="1"/>
    <s v="Non-Critical"/>
    <s v="19:59 or 20:59"/>
    <x v="7"/>
    <s v="Sudden deceleration from 80 to 78"/>
    <m/>
    <m/>
    <m/>
    <m/>
    <m/>
    <m/>
    <m/>
  </r>
  <r>
    <n v="351"/>
    <s v="S2"/>
    <s v="VF6_PHL"/>
    <x v="1"/>
    <s v="HieuNM33"/>
    <x v="15"/>
    <x v="1"/>
    <s v="Critical"/>
    <d v="1899-12-30T20:01:00"/>
    <x v="8"/>
    <s v="Does not automatically switch to the right lane"/>
    <m/>
    <m/>
    <m/>
    <m/>
    <m/>
    <m/>
    <m/>
  </r>
  <r>
    <n v="352"/>
    <s v="S2"/>
    <s v="VF6_PHL"/>
    <x v="1"/>
    <s v="HieuNM33"/>
    <x v="15"/>
    <x v="1"/>
    <s v="Non-Critical"/>
    <d v="1899-12-30T20:03:00"/>
    <x v="8"/>
    <s v="When driving with your hands off, there is a yellow icon on the HUD, a red MHU popup"/>
    <m/>
    <m/>
    <m/>
    <m/>
    <m/>
    <m/>
    <m/>
  </r>
  <r>
    <n v="353"/>
    <s v="S2"/>
    <s v="VF6_PHL"/>
    <x v="1"/>
    <s v="HieuNM33"/>
    <x v="15"/>
    <x v="1"/>
    <s v="Critical"/>
    <d v="1899-12-30T20:07:00"/>
    <x v="12"/>
    <s v="The icon turns yellow. it is spitting"/>
    <m/>
    <m/>
    <m/>
    <m/>
    <m/>
    <m/>
    <m/>
  </r>
  <r>
    <n v="354"/>
    <s v="S2"/>
    <s v="VF6_PHL"/>
    <x v="1"/>
    <s v="HieuNM33"/>
    <x v="15"/>
    <x v="1"/>
    <s v="Critical"/>
    <d v="1899-12-30T20:42:00"/>
    <x v="7"/>
    <s v="HWA degrade to ACC"/>
    <m/>
    <m/>
    <m/>
    <m/>
    <m/>
    <m/>
    <m/>
  </r>
  <r>
    <n v="355"/>
    <s v="S2"/>
    <s v="VF6_PHL"/>
    <x v="1"/>
    <s v="HieuNM33"/>
    <x v="15"/>
    <x v="1"/>
    <s v="Non-Critical"/>
    <d v="1899-12-30T20:47:00"/>
    <x v="8"/>
    <s v="Unable to switch right 2 times in a row"/>
    <m/>
    <m/>
    <m/>
    <m/>
    <m/>
    <m/>
    <m/>
  </r>
  <r>
    <n v="356"/>
    <s v="S2"/>
    <s v="VF6_PHL"/>
    <x v="1"/>
    <s v="HieuNM33"/>
    <x v="15"/>
    <x v="1"/>
    <s v="Non-Critical"/>
    <d v="1899-12-30T22:57:00"/>
    <x v="6"/>
    <s v="Abnormal warning sound"/>
    <m/>
    <m/>
    <m/>
    <m/>
    <m/>
    <m/>
    <m/>
  </r>
  <r>
    <n v="357"/>
    <s v="S2"/>
    <s v="VF6_PHL"/>
    <x v="1"/>
    <s v="HieuNM33"/>
    <x v="15"/>
    <x v="1"/>
    <s v="Non-Critical"/>
    <d v="1899-12-30T23:10:00"/>
    <x v="7"/>
    <s v="Downgrade to ACC for a moment"/>
    <m/>
    <m/>
    <m/>
    <m/>
    <m/>
    <m/>
    <m/>
  </r>
  <r>
    <n v="358"/>
    <s v="S2"/>
    <s v="VF6_PHL"/>
    <x v="1"/>
    <s v="HieuNM33"/>
    <x v="15"/>
    <x v="1"/>
    <s v="Non-Critical"/>
    <d v="1899-12-30T23:15:00"/>
    <x v="8"/>
    <s v="Still automaticcally change to right lane during the driver press GAS pedal"/>
    <m/>
    <m/>
    <m/>
    <m/>
    <m/>
    <m/>
    <m/>
  </r>
  <r>
    <n v="359"/>
    <s v="S2"/>
    <s v="VF6_PHL"/>
    <x v="1"/>
    <s v="HieuNM33"/>
    <x v="15"/>
    <x v="1"/>
    <s v="Critical"/>
    <d v="1899-12-30T23:26:00"/>
    <x v="7"/>
    <s v="After 38s warning HWA still works"/>
    <m/>
    <m/>
    <m/>
    <m/>
    <m/>
    <m/>
    <m/>
  </r>
  <r>
    <n v="360"/>
    <s v="S2"/>
    <s v="VF6_PHL"/>
    <x v="1"/>
    <s v="HieuNM33"/>
    <x v="15"/>
    <x v="1"/>
    <s v="Critical"/>
    <d v="1899-12-30T23:28:00"/>
    <x v="8"/>
    <s v="ALCA does not work when turning left"/>
    <m/>
    <m/>
    <m/>
    <m/>
    <m/>
    <m/>
    <m/>
  </r>
  <r>
    <n v="361"/>
    <s v="S2"/>
    <s v="VF6_PHL"/>
    <x v="1"/>
    <s v="HieuNM33"/>
    <x v="15"/>
    <x v="1"/>
    <s v="Critical"/>
    <d v="1899-12-30T23:31:00"/>
    <x v="8"/>
    <s v="ALCA does not work when turning left"/>
    <m/>
    <m/>
    <m/>
    <m/>
    <m/>
    <m/>
    <m/>
  </r>
  <r>
    <n v="362"/>
    <s v="S2"/>
    <s v="VF6_PHL"/>
    <x v="1"/>
    <s v="HieuNM33"/>
    <x v="15"/>
    <x v="1"/>
    <s v="Non-Critical"/>
    <d v="1899-12-30T23:56:00"/>
    <x v="7"/>
    <s v="Show fake TV on the left"/>
    <m/>
    <m/>
    <m/>
    <m/>
    <m/>
    <m/>
    <m/>
  </r>
  <r>
    <n v="363"/>
    <s v="S2"/>
    <s v="VF6_PHL"/>
    <x v="1"/>
    <s v="HieuNM33"/>
    <x v="16"/>
    <x v="1"/>
    <s v="Critical"/>
    <d v="1899-12-30T00:01:00"/>
    <x v="7"/>
    <s v="The TV is far ahead but slows down abruptly from 75 to 64"/>
    <m/>
    <m/>
    <m/>
    <m/>
    <m/>
    <m/>
    <m/>
  </r>
  <r>
    <n v="364"/>
    <s v="S2"/>
    <s v="VF6_PHL"/>
    <x v="1"/>
    <s v="HieuNM33"/>
    <x v="16"/>
    <x v="1"/>
    <s v="Critical"/>
    <d v="1899-12-30T00:03:00"/>
    <x v="7"/>
    <s v="HOD: after 38 seconds of warning. HWA is still active"/>
    <m/>
    <m/>
    <m/>
    <m/>
    <m/>
    <m/>
    <m/>
  </r>
  <r>
    <n v="365"/>
    <s v="S2"/>
    <s v="VF6_PHL"/>
    <x v="1"/>
    <s v="HieuNM33"/>
    <x v="16"/>
    <x v="1"/>
    <s v="Critical"/>
    <d v="1899-12-30T00:09:00"/>
    <x v="7"/>
    <s v="No front TV but reduced from 80 to 76"/>
    <m/>
    <m/>
    <m/>
    <m/>
    <m/>
    <m/>
    <m/>
  </r>
  <r>
    <n v="366"/>
    <s v="S2"/>
    <s v="VF6_PHL"/>
    <x v="1"/>
    <s v="HieuNM33"/>
    <x v="16"/>
    <x v="1"/>
    <s v="Critical"/>
    <d v="1899-12-30T00:11:00"/>
    <x v="8"/>
    <s v="Left turn signal of the popup show &quot;Lane change time expired - Target lane is not available&quot;"/>
    <m/>
    <m/>
    <m/>
    <m/>
    <m/>
    <m/>
    <m/>
  </r>
  <r>
    <n v="367"/>
    <s v="S1"/>
    <s v="VF6_PHL"/>
    <x v="0"/>
    <s v="Anhnd58"/>
    <x v="16"/>
    <x v="0"/>
    <s v="Non-Critical"/>
    <d v="1899-12-30T07:38:00"/>
    <x v="3"/>
    <s v="Show warning flashing "/>
    <m/>
    <m/>
    <n v="1"/>
    <d v="1899-12-30T07:18:04"/>
    <s v="NĐ_NM"/>
    <s v="Anhnd58"/>
    <n v="1"/>
  </r>
  <r>
    <n v="368"/>
    <s v="S2"/>
    <s v="VF6_PHL"/>
    <x v="0"/>
    <s v="TUTV15"/>
    <x v="16"/>
    <x v="0"/>
    <s v="Non-Critical"/>
    <d v="1899-12-30T15:05:00"/>
    <x v="3"/>
    <s v="Early stop warning in the right"/>
    <m/>
    <m/>
    <n v="215"/>
    <d v="1899-12-30T07:13:23"/>
    <s v="VF_MTT"/>
    <s v="Daitv4"/>
    <n v="14"/>
  </r>
  <r>
    <n v="369"/>
    <s v="S2"/>
    <s v="VF6_PHL"/>
    <x v="0"/>
    <s v="TUTV15"/>
    <x v="16"/>
    <x v="0"/>
    <s v="Non-Critical"/>
    <d v="1899-12-30T15:23:00"/>
    <x v="2"/>
    <s v="left intermittent warning"/>
    <m/>
    <m/>
    <m/>
    <m/>
    <m/>
    <m/>
    <m/>
  </r>
  <r>
    <n v="370"/>
    <s v="S2"/>
    <s v="VF6_PHL"/>
    <x v="0"/>
    <s v="TUTV15"/>
    <x v="16"/>
    <x v="0"/>
    <s v="Non-Critical"/>
    <d v="1899-12-30T15:27:00"/>
    <x v="2"/>
    <s v="Right intermittent warning"/>
    <m/>
    <m/>
    <m/>
    <m/>
    <m/>
    <m/>
    <m/>
  </r>
  <r>
    <n v="371"/>
    <s v="S2"/>
    <s v="VF6_PHL"/>
    <x v="0"/>
    <s v="TUTV15"/>
    <x v="16"/>
    <x v="0"/>
    <s v="Non-Critical"/>
    <d v="1899-12-30T15:37:00"/>
    <x v="2"/>
    <s v="Right intermittent warning"/>
    <m/>
    <m/>
    <m/>
    <m/>
    <m/>
    <m/>
    <m/>
  </r>
  <r>
    <n v="372"/>
    <s v="S2"/>
    <s v="VF6_PHL"/>
    <x v="0"/>
    <s v="TUTV15"/>
    <x v="16"/>
    <x v="0"/>
    <s v="Non-Critical"/>
    <d v="1899-12-30T15:48:00"/>
    <x v="11"/>
    <s v="Slow down when TVs are far away"/>
    <m/>
    <m/>
    <m/>
    <m/>
    <m/>
    <m/>
    <m/>
  </r>
  <r>
    <n v="373"/>
    <s v="S2"/>
    <s v="VF6_PHL"/>
    <x v="0"/>
    <s v="TUTV15"/>
    <x v="16"/>
    <x v="0"/>
    <s v="Non-Critical"/>
    <d v="1899-12-30T16:47:00"/>
    <x v="3"/>
    <s v="Right late warning"/>
    <m/>
    <m/>
    <m/>
    <m/>
    <m/>
    <m/>
    <m/>
  </r>
  <r>
    <n v="374"/>
    <s v="S2"/>
    <s v="VF6_PHL"/>
    <x v="0"/>
    <s v="TUTV15"/>
    <x v="16"/>
    <x v="0"/>
    <s v="Non-Critical"/>
    <d v="1899-12-30T17:30:00"/>
    <x v="2"/>
    <s v="Early stop warning in the right"/>
    <m/>
    <m/>
    <m/>
    <m/>
    <m/>
    <m/>
    <m/>
  </r>
  <r>
    <n v="375"/>
    <s v="S2"/>
    <s v="VF6_PHL"/>
    <x v="0"/>
    <s v="TUTV15"/>
    <x v="16"/>
    <x v="0"/>
    <s v="Non-Critical"/>
    <d v="1899-12-30T18:11:00"/>
    <x v="3"/>
    <s v="sai"/>
    <m/>
    <m/>
    <m/>
    <m/>
    <m/>
    <m/>
    <m/>
  </r>
  <r>
    <n v="376"/>
    <s v="S2"/>
    <s v="VF6_PHL"/>
    <x v="0"/>
    <s v="TUTV15"/>
    <x v="16"/>
    <x v="0"/>
    <s v="Non-Critical"/>
    <d v="1899-12-30T19:49:00"/>
    <x v="4"/>
    <s v="LKA not work"/>
    <m/>
    <m/>
    <m/>
    <m/>
    <m/>
    <m/>
    <m/>
  </r>
  <r>
    <n v="377"/>
    <s v="S2"/>
    <s v="VF6_PHL"/>
    <x v="0"/>
    <s v="TUTV15"/>
    <x v="16"/>
    <x v="0"/>
    <s v="Non-Critical"/>
    <d v="1899-12-30T19:55:00"/>
    <x v="7"/>
    <s v="Set gap lv4 but distance TVs about 20m"/>
    <m/>
    <m/>
    <m/>
    <m/>
    <m/>
    <m/>
    <m/>
  </r>
  <r>
    <n v="378"/>
    <s v="S2"/>
    <s v="VF6_PHL"/>
    <x v="0"/>
    <s v="TUTV15"/>
    <x v="16"/>
    <x v="0"/>
    <s v="Non-Critical"/>
    <d v="1899-12-30T19:57:00"/>
    <x v="7"/>
    <s v="Show popup gray on Mhu and icon red on Hud"/>
    <m/>
    <m/>
    <m/>
    <m/>
    <m/>
    <m/>
    <m/>
  </r>
  <r>
    <n v="379"/>
    <s v="S2"/>
    <s v="VF6_PHL"/>
    <x v="0"/>
    <s v="TUTV15"/>
    <x v="16"/>
    <x v="0"/>
    <s v="Non-Critical"/>
    <d v="1899-12-30T20:00:00"/>
    <x v="7"/>
    <s v="Follow TVs reverse"/>
    <m/>
    <m/>
    <m/>
    <m/>
    <m/>
    <m/>
    <m/>
  </r>
  <r>
    <n v="380"/>
    <s v="S2"/>
    <s v="VF6_PHL"/>
    <x v="0"/>
    <s v="TUTV15"/>
    <x v="16"/>
    <x v="0"/>
    <s v="Non-Critical"/>
    <d v="1899-12-30T20:12:00"/>
    <x v="7"/>
    <s v="Follow intermittent TVs in front"/>
    <m/>
    <m/>
    <m/>
    <m/>
    <m/>
    <m/>
    <m/>
  </r>
  <r>
    <n v="381"/>
    <s v="S2"/>
    <s v="VF6_PHL"/>
    <x v="0"/>
    <s v="TUTV15"/>
    <x v="16"/>
    <x v="0"/>
    <s v="Non-Critical"/>
    <d v="1899-12-30T20:34:00"/>
    <x v="7"/>
    <s v="Detect follow TV next land"/>
    <m/>
    <m/>
    <m/>
    <m/>
    <m/>
    <m/>
    <m/>
  </r>
  <r>
    <n v="382"/>
    <s v="S1"/>
    <s v="VF6_PHL"/>
    <x v="1"/>
    <s v="Anhnd57"/>
    <x v="16"/>
    <x v="1"/>
    <s v="Non-Critical"/>
    <d v="1899-12-30T08:01:00"/>
    <x v="4"/>
    <s v="No intervention"/>
    <m/>
    <m/>
    <n v="253"/>
    <d v="1899-12-30T05:23:04"/>
    <s v="HW_PHL_CTF"/>
    <s v="anhnd57"/>
    <n v="15"/>
  </r>
  <r>
    <n v="383"/>
    <s v="S1"/>
    <s v="VF6_PHL"/>
    <x v="1"/>
    <s v="Anhnd57"/>
    <x v="16"/>
    <x v="1"/>
    <s v="Critical"/>
    <d v="1899-12-30T08:09:00"/>
    <x v="11"/>
    <s v="Popup ACC error"/>
    <m/>
    <m/>
    <m/>
    <m/>
    <m/>
    <m/>
    <m/>
  </r>
  <r>
    <n v="384"/>
    <s v="S1"/>
    <s v="VF6_PHL"/>
    <x v="1"/>
    <s v="Anhnd57"/>
    <x v="16"/>
    <x v="1"/>
    <s v="Non-Critical"/>
    <d v="1899-12-30T08:14:00"/>
    <x v="4"/>
    <s v="No intervention"/>
    <m/>
    <m/>
    <m/>
    <m/>
    <m/>
    <m/>
    <m/>
  </r>
  <r>
    <n v="385"/>
    <s v="S1"/>
    <s v="VF6_PHL"/>
    <x v="1"/>
    <s v="Anhnd57"/>
    <x v="16"/>
    <x v="1"/>
    <s v="Critical"/>
    <d v="1899-12-30T08:16:00"/>
    <x v="5"/>
    <s v="LDW keep sound warning"/>
    <m/>
    <m/>
    <m/>
    <m/>
    <m/>
    <m/>
    <m/>
  </r>
  <r>
    <n v="386"/>
    <s v="S1"/>
    <s v="VF6_PHL"/>
    <x v="1"/>
    <s v="Anhnd57"/>
    <x v="16"/>
    <x v="1"/>
    <s v="Non-Critical"/>
    <d v="1899-12-30T08:22:00"/>
    <x v="5"/>
    <s v="The warning sound abnormal"/>
    <m/>
    <m/>
    <m/>
    <m/>
    <m/>
    <m/>
    <m/>
  </r>
  <r>
    <n v="387"/>
    <s v="S1"/>
    <s v="VF6_PHL"/>
    <x v="1"/>
    <s v="Anhnd57"/>
    <x v="16"/>
    <x v="1"/>
    <s v="Critical"/>
    <d v="1899-12-30T09:08:00"/>
    <x v="8"/>
    <s v="Icon HWA change from blue-&gt;gray after turn indicator to trigger ALCA"/>
    <m/>
    <m/>
    <m/>
    <m/>
    <m/>
    <m/>
    <m/>
  </r>
  <r>
    <n v="388"/>
    <s v="S1"/>
    <s v="VF6_PHL"/>
    <x v="1"/>
    <s v="Anhnd57"/>
    <x v="16"/>
    <x v="1"/>
    <s v="Critical"/>
    <d v="1899-12-30T09:26:00"/>
    <x v="7"/>
    <s v="Detect TV in front and decel when TV is too far, after that EV accel"/>
    <m/>
    <m/>
    <m/>
    <m/>
    <m/>
    <m/>
    <m/>
  </r>
  <r>
    <n v="389"/>
    <s v="S1"/>
    <s v="VF6_PHL"/>
    <x v="1"/>
    <s v="Anhnd57"/>
    <x v="16"/>
    <x v="1"/>
    <s v="Non-Critical"/>
    <d v="1899-12-30T09:55:00"/>
    <x v="5"/>
    <s v="The warning sound abnormal"/>
    <m/>
    <m/>
    <m/>
    <m/>
    <m/>
    <m/>
    <m/>
  </r>
  <r>
    <n v="390"/>
    <s v="S1"/>
    <s v="VF6_PHL"/>
    <x v="1"/>
    <s v="Anhnd57"/>
    <x v="16"/>
    <x v="1"/>
    <s v="Critical"/>
    <d v="1899-12-30T10:25:00"/>
    <x v="7"/>
    <s v="HWA decel the speed when into a road dip"/>
    <m/>
    <m/>
    <m/>
    <m/>
    <m/>
    <m/>
    <m/>
  </r>
  <r>
    <n v="391"/>
    <s v="S1"/>
    <s v="VF6_PHL"/>
    <x v="1"/>
    <s v="Anhnd57"/>
    <x v="16"/>
    <x v="1"/>
    <s v="Critical"/>
    <d v="1899-12-30T10:50:00"/>
    <x v="8"/>
    <s v="ALCA cancel during change lane"/>
    <m/>
    <m/>
    <m/>
    <m/>
    <m/>
    <m/>
    <m/>
  </r>
  <r>
    <n v="392"/>
    <s v="S1"/>
    <s v="VF6_PHL"/>
    <x v="1"/>
    <s v="Anhnd57"/>
    <x v="16"/>
    <x v="1"/>
    <s v="Non-Critical"/>
    <d v="1899-12-30T11:37:00"/>
    <x v="7"/>
    <s v="Display 2 TV in front but there're one TV"/>
    <m/>
    <m/>
    <m/>
    <m/>
    <m/>
    <m/>
    <m/>
  </r>
  <r>
    <n v="393"/>
    <s v="S1"/>
    <s v="VF6_PHL"/>
    <x v="1"/>
    <s v="Anhnd57"/>
    <x v="16"/>
    <x v="1"/>
    <s v="Critical"/>
    <d v="1899-12-30T11:55:00"/>
    <x v="8"/>
    <s v="ALCA auto cancel after turn left indicator, popup timeout"/>
    <m/>
    <m/>
    <m/>
    <m/>
    <m/>
    <m/>
    <m/>
  </r>
  <r>
    <n v="394"/>
    <s v="S1"/>
    <s v="VF6_PHL"/>
    <x v="1"/>
    <s v="Anhnd57"/>
    <x v="16"/>
    <x v="1"/>
    <s v="Critical"/>
    <d v="1899-12-30T11:59:00"/>
    <x v="8"/>
    <s v="ALCA auto cancel"/>
    <m/>
    <m/>
    <m/>
    <m/>
    <m/>
    <m/>
    <m/>
  </r>
  <r>
    <n v="395"/>
    <s v="S1"/>
    <s v="VF6_PHL"/>
    <x v="1"/>
    <s v="Anhnd57"/>
    <x v="16"/>
    <x v="1"/>
    <s v="Non-Critical"/>
    <d v="1899-12-30T11:33:00"/>
    <x v="8"/>
    <s v="Still change to left lane when  speed reduce to 54kmh and handoff"/>
    <m/>
    <m/>
    <m/>
    <m/>
    <m/>
    <m/>
    <m/>
  </r>
  <r>
    <n v="396"/>
    <s v="S1"/>
    <s v="VF6_PHL"/>
    <x v="1"/>
    <s v="Anhnd57"/>
    <x v="16"/>
    <x v="1"/>
    <s v="Non-Critical"/>
    <d v="1899-12-30T11:53:00"/>
    <x v="8"/>
    <s v="ALCA show wrong popup when driver lane change and driver hand-off"/>
    <m/>
    <m/>
    <m/>
    <m/>
    <m/>
    <m/>
    <m/>
  </r>
  <r>
    <n v="397"/>
    <s v="S2"/>
    <s v="VF6_PHL"/>
    <x v="1"/>
    <s v="HieuNM33"/>
    <x v="16"/>
    <x v="1"/>
    <s v="Critical"/>
    <d v="1899-12-30T15:11:00"/>
    <x v="3"/>
    <s v="The sound is very noisy when the BSD level 2 warning on the right side is triggered repeatedly as vehicles enter"/>
    <m/>
    <m/>
    <n v="56"/>
    <d v="1899-12-30T04:55:54"/>
    <s v="CT_PHL_001"/>
    <s v="CTF"/>
    <n v="10"/>
  </r>
  <r>
    <n v="398"/>
    <s v="S2"/>
    <s v="VF6_PHL"/>
    <x v="1"/>
    <s v="HieuNM33"/>
    <x v="16"/>
    <x v="1"/>
    <s v="Critical"/>
    <d v="1899-12-30T15:18:00"/>
    <x v="11"/>
    <s v="Brake jerks when following TV in front"/>
    <m/>
    <m/>
    <m/>
    <m/>
    <m/>
    <m/>
    <m/>
  </r>
  <r>
    <n v="399"/>
    <s v="S2"/>
    <s v="VF6_PHL"/>
    <x v="1"/>
    <s v="HieuNM33"/>
    <x v="16"/>
    <x v="1"/>
    <s v="Non-Critical"/>
    <d v="1899-12-30T15:19:00"/>
    <x v="11"/>
    <s v="TV on MHU flickers. There is a tricycle cut in but not detected."/>
    <m/>
    <m/>
    <m/>
    <m/>
    <m/>
    <m/>
    <m/>
  </r>
  <r>
    <n v="400"/>
    <s v="S2"/>
    <s v="VF6_PHL"/>
    <x v="1"/>
    <s v="HieuNM33"/>
    <x v="16"/>
    <x v="1"/>
    <s v="Critical"/>
    <d v="1899-12-30T15:31:00"/>
    <x v="7"/>
    <s v="Can't keep lane when cornering"/>
    <m/>
    <m/>
    <m/>
    <m/>
    <m/>
    <m/>
    <m/>
  </r>
  <r>
    <n v="401"/>
    <s v="S2"/>
    <s v="VF6_PHL"/>
    <x v="1"/>
    <s v="HieuNM33"/>
    <x v="16"/>
    <x v="1"/>
    <s v="Critical"/>
    <d v="1899-12-30T16:26:00"/>
    <x v="7"/>
    <s v="No warning sound when drifting to the right. Only red lane warning on MHU"/>
    <m/>
    <m/>
    <m/>
    <m/>
    <m/>
    <m/>
    <m/>
  </r>
  <r>
    <n v="402"/>
    <s v="S2"/>
    <s v="VF6_PHL"/>
    <x v="1"/>
    <s v="HieuNM33"/>
    <x v="16"/>
    <x v="1"/>
    <s v="Critical"/>
    <d v="1899-12-30T16:27:00"/>
    <x v="7"/>
    <s v="LCC does not work when entering curve"/>
    <m/>
    <m/>
    <m/>
    <m/>
    <m/>
    <m/>
    <m/>
  </r>
  <r>
    <n v="403"/>
    <s v="S2"/>
    <s v="VF6_PHL"/>
    <x v="1"/>
    <s v="HieuNM33"/>
    <x v="16"/>
    <x v="1"/>
    <s v="Non-Critical"/>
    <d v="1899-12-30T16:29:00"/>
    <x v="7"/>
    <s v="sound cancel feature broken"/>
    <m/>
    <m/>
    <m/>
    <m/>
    <m/>
    <m/>
    <m/>
  </r>
  <r>
    <n v="404"/>
    <s v="S2"/>
    <s v="VF6_PHL"/>
    <x v="1"/>
    <s v="HieuNM33"/>
    <x v="16"/>
    <x v="1"/>
    <s v="Non-Critical"/>
    <d v="1899-12-30T16:39:00"/>
    <x v="1"/>
    <s v="Low speed pedestrians from the left still have warning"/>
    <m/>
    <m/>
    <m/>
    <m/>
    <m/>
    <m/>
    <m/>
  </r>
  <r>
    <n v="405"/>
    <s v="S2"/>
    <s v="VF6_PHL"/>
    <x v="1"/>
    <s v="HieuNM33"/>
    <x v="16"/>
    <x v="1"/>
    <s v="Non-Critical"/>
    <d v="1899-12-30T17:21:00"/>
    <x v="2"/>
    <s v="Right Late Shutdown Warning"/>
    <m/>
    <m/>
    <m/>
    <m/>
    <m/>
    <m/>
    <m/>
  </r>
  <r>
    <n v="406"/>
    <s v="S2"/>
    <s v="VF6_PHL"/>
    <x v="1"/>
    <s v="HieuNM33"/>
    <x v="16"/>
    <x v="1"/>
    <s v="Critical"/>
    <d v="1899-12-30T17:25:00"/>
    <x v="13"/>
    <s v="FCW no warning"/>
    <m/>
    <m/>
    <m/>
    <m/>
    <m/>
    <m/>
    <m/>
  </r>
  <r>
    <n v="407"/>
    <s v="S1"/>
    <s v="VF6_PHL"/>
    <x v="0"/>
    <s v="Anhnd58"/>
    <x v="17"/>
    <x v="0"/>
    <s v="Non-Critical"/>
    <d v="1899-12-30T08:45:00"/>
    <x v="2"/>
    <s v="xe vào bên trái nhưng cảnh báo bên phải"/>
    <m/>
    <m/>
    <n v="188"/>
    <d v="1899-12-30T04:38:32"/>
    <s v="VF_MTT"/>
    <s v="Anhnd58"/>
    <n v="7"/>
  </r>
  <r>
    <n v="408"/>
    <s v="S1"/>
    <s v="VF6_PHL"/>
    <x v="0"/>
    <s v="Anhnd58"/>
    <x v="17"/>
    <x v="0"/>
    <s v="Non-Critical"/>
    <d v="1899-12-30T09:02:00"/>
    <x v="8"/>
    <s v="xe tăng tốc khi chuyển làn vào phía sau TV"/>
    <m/>
    <m/>
    <m/>
    <m/>
    <m/>
    <m/>
    <m/>
  </r>
  <r>
    <n v="409"/>
    <s v="S1"/>
    <s v="VF6_PHL"/>
    <x v="0"/>
    <s v="Anhnd58"/>
    <x v="17"/>
    <x v="0"/>
    <s v="Non-Critical"/>
    <d v="1899-12-30T09:09:00"/>
    <x v="5"/>
    <s v="âm thanh cảnh báo quá to"/>
    <m/>
    <m/>
    <m/>
    <m/>
    <m/>
    <m/>
    <m/>
  </r>
  <r>
    <n v="410"/>
    <s v="S1"/>
    <s v="VF6_PHL"/>
    <x v="0"/>
    <s v="Anhnd58"/>
    <x v="17"/>
    <x v="0"/>
    <s v="Non-Critical"/>
    <d v="1899-12-30T09:13:00"/>
    <x v="3"/>
    <s v="cảnh báo chập chờn bên trái"/>
    <m/>
    <m/>
    <m/>
    <m/>
    <m/>
    <m/>
    <m/>
  </r>
  <r>
    <n v="411"/>
    <s v="S1"/>
    <s v="VF6_PHL"/>
    <x v="0"/>
    <s v="Anhnd58"/>
    <x v="17"/>
    <x v="0"/>
    <s v="Non-Critical"/>
    <d v="1899-12-30T10:26:00"/>
    <x v="4"/>
    <s v="lka không hoạt động"/>
    <m/>
    <m/>
    <m/>
    <m/>
    <m/>
    <m/>
    <m/>
  </r>
  <r>
    <n v="412"/>
    <s v="S1"/>
    <s v="VF6_PHL"/>
    <x v="0"/>
    <s v="Anhnd58"/>
    <x v="17"/>
    <x v="0"/>
    <s v="Non-Critical"/>
    <d v="1899-12-30T10:49:00"/>
    <x v="4"/>
    <s v="đánh lái 2 lần khi đã chuyển làn"/>
    <m/>
    <m/>
    <m/>
    <m/>
    <m/>
    <m/>
    <m/>
  </r>
  <r>
    <n v="413"/>
    <s v="S1"/>
    <s v="VF6_PHL"/>
    <x v="0"/>
    <s v="Anhnd58"/>
    <x v="17"/>
    <x v="0"/>
    <s v="Non-Critical"/>
    <d v="1899-12-30T11:15:00"/>
    <x v="5"/>
    <s v="không đưa ra Cảnh báo khi lệch làn"/>
    <m/>
    <m/>
    <m/>
    <m/>
    <m/>
    <m/>
    <m/>
  </r>
  <r>
    <n v="414"/>
    <s v="S1"/>
    <s v="VF6_PHL"/>
    <x v="1"/>
    <s v="Anhnd57"/>
    <x v="17"/>
    <x v="1"/>
    <s v="Non-Critical"/>
    <d v="1899-12-30T07:57:00"/>
    <x v="5"/>
    <s v="No sound warning"/>
    <m/>
    <m/>
    <n v="146"/>
    <d v="1899-12-30T06:13:58"/>
    <s v="CT_PHL_001"/>
    <s v="Bùi Hùng CTF"/>
    <n v="20"/>
  </r>
  <r>
    <n v="415"/>
    <s v="S1"/>
    <s v="VF6_PHL"/>
    <x v="1"/>
    <s v="Anhnd57"/>
    <x v="17"/>
    <x v="1"/>
    <s v="Non-Critical"/>
    <d v="1899-12-30T09:32:00"/>
    <x v="11"/>
    <s v="TV in front is flickering"/>
    <m/>
    <m/>
    <m/>
    <m/>
    <m/>
    <m/>
    <m/>
  </r>
  <r>
    <n v="416"/>
    <s v="S1"/>
    <s v="VF6_PHL"/>
    <x v="1"/>
    <s v="Anhnd57"/>
    <x v="17"/>
    <x v="1"/>
    <s v="Critical"/>
    <d v="1899-12-30T09:46:00"/>
    <x v="11"/>
    <s v="Not decel with 2 motorbike in front"/>
    <m/>
    <m/>
    <m/>
    <m/>
    <m/>
    <m/>
    <m/>
  </r>
  <r>
    <n v="417"/>
    <s v="S1"/>
    <s v="VF6_PHL"/>
    <x v="1"/>
    <s v="Anhnd57"/>
    <x v="17"/>
    <x v="1"/>
    <s v="Critical"/>
    <d v="1899-12-30T10:01:00"/>
    <x v="11"/>
    <s v="Difficult press RES/CAN to active ACC"/>
    <m/>
    <m/>
    <m/>
    <m/>
    <m/>
    <m/>
    <m/>
  </r>
  <r>
    <n v="418"/>
    <s v="S1"/>
    <s v="VF6_PHL"/>
    <x v="1"/>
    <s v="Anhnd57"/>
    <x v="17"/>
    <x v="1"/>
    <s v="Critical"/>
    <d v="1899-12-30T10:07:00"/>
    <x v="11"/>
    <s v="ACC slow reaction when in stop&amp;go + popup ACC error"/>
    <m/>
    <m/>
    <m/>
    <m/>
    <m/>
    <m/>
    <m/>
  </r>
  <r>
    <n v="419"/>
    <s v="S1"/>
    <s v="VF6_PHL"/>
    <x v="1"/>
    <s v="Anhnd57"/>
    <x v="17"/>
    <x v="1"/>
    <s v="Non-Critical"/>
    <d v="1899-12-30T10:13:00"/>
    <x v="11"/>
    <s v="Stop&amp;go &lt;3s, ACC show need to press RES/CAN to go"/>
    <m/>
    <m/>
    <m/>
    <m/>
    <m/>
    <m/>
    <m/>
  </r>
  <r>
    <n v="420"/>
    <s v="S1"/>
    <s v="VF6_PHL"/>
    <x v="1"/>
    <s v="Anhnd57"/>
    <x v="17"/>
    <x v="1"/>
    <s v="Non-Critical"/>
    <d v="1899-12-30T10:31:00"/>
    <x v="11"/>
    <s v="Don't show popup &quot;Press RES/CAN or gas to go&quot;"/>
    <m/>
    <m/>
    <m/>
    <m/>
    <m/>
    <m/>
    <m/>
  </r>
  <r>
    <n v="421"/>
    <s v="S1"/>
    <s v="VF6_PHL"/>
    <x v="1"/>
    <s v="Anhnd57"/>
    <x v="17"/>
    <x v="1"/>
    <s v="Critical"/>
    <d v="1899-12-30T10:43:00"/>
    <x v="8"/>
    <s v="ALCA not standly when v&gt;60km/h"/>
    <m/>
    <m/>
    <m/>
    <m/>
    <m/>
    <m/>
    <m/>
  </r>
  <r>
    <n v="422"/>
    <s v="S1"/>
    <s v="VF6_PHL"/>
    <x v="1"/>
    <s v="Anhnd57"/>
    <x v="17"/>
    <x v="1"/>
    <s v="Critical"/>
    <d v="1899-12-30T10:44:00"/>
    <x v="8"/>
    <s v="ALCA start innitiating change lane then cancel after turn indicator_x000a_Icon ALCA still gray when v&gt;60"/>
    <m/>
    <m/>
    <m/>
    <m/>
    <m/>
    <m/>
    <m/>
  </r>
  <r>
    <n v="423"/>
    <s v="S1"/>
    <s v="VF6_PHL"/>
    <x v="1"/>
    <s v="Anhnd57"/>
    <x v="17"/>
    <x v="1"/>
    <s v="Critical"/>
    <d v="1899-12-30T10:59:00"/>
    <x v="11"/>
    <s v="ACC strong jerk"/>
    <m/>
    <m/>
    <m/>
    <m/>
    <m/>
    <m/>
    <m/>
  </r>
  <r>
    <n v="424"/>
    <s v="S1"/>
    <s v="VF6_PHL"/>
    <x v="1"/>
    <s v="Anhnd57"/>
    <x v="17"/>
    <x v="1"/>
    <s v="Critical"/>
    <d v="1899-12-30T11:00:00"/>
    <x v="11"/>
    <s v="Popup ACC error when Stop&amp;go"/>
    <m/>
    <m/>
    <m/>
    <m/>
    <m/>
    <m/>
    <m/>
  </r>
  <r>
    <n v="425"/>
    <s v="S1"/>
    <s v="VF6_PHL"/>
    <x v="1"/>
    <s v="Anhnd57"/>
    <x v="17"/>
    <x v="1"/>
    <s v="Critical"/>
    <d v="1899-12-30T11:08:00"/>
    <x v="11"/>
    <s v="Stop when TV in front is moving"/>
    <m/>
    <m/>
    <m/>
    <m/>
    <m/>
    <m/>
    <m/>
  </r>
  <r>
    <n v="426"/>
    <s v="S1"/>
    <s v="VF6_PHL"/>
    <x v="1"/>
    <s v="Anhnd57"/>
    <x v="17"/>
    <x v="1"/>
    <s v="Non-Critical"/>
    <d v="1899-12-30T11:45:00"/>
    <x v="3"/>
    <s v="Intermittent in right"/>
    <m/>
    <m/>
    <m/>
    <m/>
    <m/>
    <m/>
    <m/>
  </r>
  <r>
    <n v="427"/>
    <s v="S1"/>
    <s v="VF6_PHL"/>
    <x v="1"/>
    <s v="Anhnd57"/>
    <x v="17"/>
    <x v="1"/>
    <s v="Critical"/>
    <d v="1899-12-30T11:50:00"/>
    <x v="11"/>
    <s v="Not detect a car when a motorbike cut out"/>
    <m/>
    <m/>
    <m/>
    <m/>
    <m/>
    <m/>
    <m/>
  </r>
  <r>
    <n v="428"/>
    <s v="S1"/>
    <s v="VF6_PHL"/>
    <x v="1"/>
    <s v="Anhnd57"/>
    <x v="17"/>
    <x v="1"/>
    <s v="Non-Critical"/>
    <d v="1899-12-30T12:29:00"/>
    <x v="2"/>
    <s v="intermittent in right with continueoustly TV"/>
    <m/>
    <m/>
    <m/>
    <m/>
    <m/>
    <m/>
    <m/>
  </r>
  <r>
    <n v="429"/>
    <s v="S1"/>
    <s v="VF6_PHL"/>
    <x v="1"/>
    <s v="Anhnd57"/>
    <x v="17"/>
    <x v="1"/>
    <s v="Non-Critical"/>
    <d v="1899-12-30T13:09:00"/>
    <x v="11"/>
    <s v="Detect xe 3 bánh thành xe đạp"/>
    <m/>
    <m/>
    <m/>
    <m/>
    <m/>
    <m/>
    <m/>
  </r>
  <r>
    <n v="430"/>
    <s v="S1"/>
    <s v="VF6_PHL"/>
    <x v="1"/>
    <s v="Anhnd57"/>
    <x v="17"/>
    <x v="1"/>
    <s v="Non-Critical"/>
    <d v="1899-12-30T13:10:00"/>
    <x v="11"/>
    <s v="Jerk when perdestrian cross in front"/>
    <m/>
    <m/>
    <m/>
    <m/>
    <m/>
    <m/>
    <m/>
  </r>
  <r>
    <n v="431"/>
    <s v="S1"/>
    <s v="VF6_PHL"/>
    <x v="1"/>
    <s v="Anhnd57"/>
    <x v="17"/>
    <x v="1"/>
    <s v="Critical"/>
    <d v="1899-12-30T13:10:00"/>
    <x v="11"/>
    <s v="ACC jerk"/>
    <m/>
    <m/>
    <m/>
    <m/>
    <m/>
    <m/>
    <m/>
  </r>
  <r>
    <n v="432"/>
    <s v="S1"/>
    <s v="VF6_PHL"/>
    <x v="1"/>
    <s v="Anhnd57"/>
    <x v="17"/>
    <x v="1"/>
    <s v="Critical"/>
    <d v="1899-12-30T13:16:00"/>
    <x v="11"/>
    <s v="ACC S&amp;G, decel delay lead to driver press the brake pedal"/>
    <m/>
    <m/>
    <m/>
    <m/>
    <m/>
    <m/>
    <m/>
  </r>
  <r>
    <n v="433"/>
    <s v="S1"/>
    <s v="VF6_PHL"/>
    <x v="1"/>
    <s v="Anhnd57"/>
    <x v="17"/>
    <x v="1"/>
    <s v="Critical"/>
    <d v="1899-12-30T13:24:00"/>
    <x v="11"/>
    <s v="ACC jerk"/>
    <m/>
    <m/>
    <m/>
    <m/>
    <m/>
    <m/>
    <m/>
  </r>
  <r>
    <n v="434"/>
    <s v="S2"/>
    <s v="VF6_PHL"/>
    <x v="1"/>
    <s v="HieuNM33"/>
    <x v="17"/>
    <x v="1"/>
    <s v="Non-Critical"/>
    <d v="1899-12-30T15:17:00"/>
    <x v="11"/>
    <s v="The system incorrectly classifies motorcycles as cars and bicycles."/>
    <m/>
    <m/>
    <n v="359"/>
    <d v="1899-12-30T07:09:36"/>
    <s v="HW_PHL_CTF"/>
    <s v="Anh Tuấn CTF"/>
    <n v="19"/>
  </r>
  <r>
    <n v="435"/>
    <s v="S2"/>
    <s v="VF6_PHL"/>
    <x v="1"/>
    <s v="HieuNM33"/>
    <x v="17"/>
    <x v="1"/>
    <s v="Non-Critical"/>
    <d v="1899-12-30T16:01:00"/>
    <x v="5"/>
    <s v="The MHU does not display the right lane marking of the adjacent lane."/>
    <m/>
    <m/>
    <m/>
    <m/>
    <m/>
    <m/>
    <m/>
  </r>
  <r>
    <n v="436"/>
    <s v="S2"/>
    <s v="VF6_PHL"/>
    <x v="1"/>
    <s v="HieuNM33"/>
    <x v="17"/>
    <x v="1"/>
    <s v="Critical"/>
    <d v="1899-12-30T16:31:00"/>
    <x v="4"/>
    <s v="Lane keeping assist is not supported"/>
    <m/>
    <m/>
    <m/>
    <m/>
    <m/>
    <m/>
    <m/>
  </r>
  <r>
    <n v="437"/>
    <s v="S2"/>
    <s v="VF6_PHL"/>
    <x v="1"/>
    <s v="HieuNM33"/>
    <x v="17"/>
    <x v="1"/>
    <s v="Critical"/>
    <d v="1899-12-30T16:34:00"/>
    <x v="7"/>
    <s v="When the driver presses CAN/RES multiple times, HWA degrades to ACC."/>
    <m/>
    <m/>
    <m/>
    <m/>
    <m/>
    <m/>
    <m/>
  </r>
  <r>
    <n v="438"/>
    <s v="S2"/>
    <s v="VF6_PHL"/>
    <x v="1"/>
    <s v="HieuNM33"/>
    <x v="17"/>
    <x v="1"/>
    <s v="Critical"/>
    <d v="1899-12-30T16:47:00"/>
    <x v="7"/>
    <s v="LCC does not activate when pressing CAN/RES."/>
    <m/>
    <m/>
    <m/>
    <m/>
    <m/>
    <m/>
    <m/>
  </r>
  <r>
    <n v="439"/>
    <s v="S2"/>
    <s v="VF6_PHL"/>
    <x v="1"/>
    <s v="HieuNM33"/>
    <x v="17"/>
    <x v="1"/>
    <s v="Critical"/>
    <d v="1899-12-30T16:56:00"/>
    <x v="7"/>
    <s v="ACC Stop &amp; Go brakes harshly"/>
    <m/>
    <m/>
    <m/>
    <m/>
    <m/>
    <m/>
    <m/>
  </r>
  <r>
    <n v="440"/>
    <s v="S2"/>
    <s v="VF6_PHL"/>
    <x v="1"/>
    <s v="HieuNM33"/>
    <x v="17"/>
    <x v="1"/>
    <s v="Non-Critical"/>
    <d v="1899-12-30T17:38:00"/>
    <x v="7"/>
    <s v="Both lane markings turn yellow."/>
    <m/>
    <m/>
    <m/>
    <m/>
    <m/>
    <m/>
    <m/>
  </r>
  <r>
    <n v="441"/>
    <s v="S2"/>
    <s v="VF6_PHL"/>
    <x v="1"/>
    <s v="HieuNM33"/>
    <x v="17"/>
    <x v="1"/>
    <s v="Non-Critical"/>
    <d v="1899-12-30T17:44:00"/>
    <x v="7"/>
    <s v="Warning lane markings are shown in yellow."/>
    <m/>
    <m/>
    <m/>
    <m/>
    <m/>
    <m/>
    <m/>
  </r>
  <r>
    <n v="442"/>
    <s v="S2"/>
    <s v="VF6_PHL"/>
    <x v="1"/>
    <s v="HieuNM33"/>
    <x v="17"/>
    <x v="1"/>
    <s v="Critical"/>
    <d v="1899-12-30T17:47:00"/>
    <x v="7"/>
    <s v="Vehicle decelerates abruptly when following a vehicle that slows down quickly – creates a jerky feeling."/>
    <m/>
    <m/>
    <m/>
    <m/>
    <m/>
    <m/>
    <m/>
  </r>
  <r>
    <n v="443"/>
    <s v="S2"/>
    <s v="VF6_PHL"/>
    <x v="1"/>
    <s v="HieuNM33"/>
    <x v="17"/>
    <x v="1"/>
    <s v="Critical"/>
    <d v="1899-12-30T18:05:00"/>
    <x v="7"/>
    <s v="After steering to the left and returning to the lane, HWA does not reactivate."/>
    <m/>
    <m/>
    <m/>
    <m/>
    <m/>
    <m/>
    <m/>
  </r>
  <r>
    <n v="444"/>
    <s v="S2"/>
    <s v="VF6_PHL"/>
    <x v="1"/>
    <s v="HieuNM33"/>
    <x v="17"/>
    <x v="1"/>
    <s v="Non-Critical"/>
    <d v="1899-12-30T18:10:00"/>
    <x v="4"/>
    <s v="Warning appears only on the MHU, no audible alert is provided."/>
    <m/>
    <m/>
    <m/>
    <m/>
    <m/>
    <m/>
    <m/>
  </r>
  <r>
    <n v="445"/>
    <s v="S2"/>
    <s v="VF6_PHL"/>
    <x v="1"/>
    <s v="HieuNM33"/>
    <x v="17"/>
    <x v="1"/>
    <s v="Critical"/>
    <d v="1899-12-30T20:31:00"/>
    <x v="4"/>
    <s v="When drifting left close to a wall, there is no steering intervention."/>
    <m/>
    <m/>
    <m/>
    <m/>
    <m/>
    <m/>
    <m/>
  </r>
  <r>
    <n v="446"/>
    <s v="S2"/>
    <s v="VF6_PHL"/>
    <x v="1"/>
    <s v="HieuNM33"/>
    <x v="17"/>
    <x v="1"/>
    <s v="Critical"/>
    <d v="1899-12-30T20:51:00"/>
    <x v="14"/>
    <s v="Despite continuous lane departure, DDAW does not issue a warning."/>
    <m/>
    <m/>
    <m/>
    <m/>
    <m/>
    <m/>
    <m/>
  </r>
  <r>
    <n v="447"/>
    <s v="S2"/>
    <s v="VF6_PHL"/>
    <x v="1"/>
    <s v="HieuNM33"/>
    <x v="17"/>
    <x v="1"/>
    <s v="Critical"/>
    <d v="1899-12-30T21:07:00"/>
    <x v="10"/>
    <s v="Audible warning and yellow right-lane indication on MHU triggered, although only ELK is enabled, no vehicle is approaching from behind, and it’s not the road edge."/>
    <m/>
    <m/>
    <m/>
    <m/>
    <m/>
    <m/>
    <m/>
  </r>
  <r>
    <n v="448"/>
    <s v="S2"/>
    <s v="VF6_PHL"/>
    <x v="1"/>
    <s v="HieuNM33"/>
    <x v="17"/>
    <x v="1"/>
    <s v="Critical"/>
    <d v="1899-12-30T21:13:00"/>
    <x v="13"/>
    <s v="No collision warning when a vehicle suddenly cuts in from the right."/>
    <m/>
    <m/>
    <m/>
    <m/>
    <m/>
    <m/>
    <m/>
  </r>
  <r>
    <n v="449"/>
    <s v="S2"/>
    <s v="VF6_PHL"/>
    <x v="1"/>
    <s v="HieuNM33"/>
    <x v="17"/>
    <x v="1"/>
    <s v="Non-Critical"/>
    <d v="1899-12-30T21:36:00"/>
    <x v="10"/>
    <s v="ELK activates continuously even when there is no emergency."/>
    <m/>
    <m/>
    <m/>
    <m/>
    <m/>
    <m/>
    <m/>
  </r>
  <r>
    <n v="450"/>
    <s v="S2"/>
    <s v="VF6_PHL"/>
    <x v="1"/>
    <s v="HieuNM33"/>
    <x v="17"/>
    <x v="1"/>
    <s v="Critical"/>
    <d v="1899-12-30T21:52:00"/>
    <x v="7"/>
    <s v="After lane change is completed, LCC does not reactivate."/>
    <m/>
    <m/>
    <m/>
    <m/>
    <m/>
    <m/>
    <m/>
  </r>
  <r>
    <n v="451"/>
    <s v="S2"/>
    <s v="VF6_PHL"/>
    <x v="1"/>
    <s v="HieuNM33"/>
    <x v="17"/>
    <x v="1"/>
    <s v="Non-Critical"/>
    <d v="1899-12-30T21:56:00"/>
    <x v="10"/>
    <s v="Warning still appears on the right side even when the turn signal is on."/>
    <m/>
    <m/>
    <m/>
    <m/>
    <m/>
    <m/>
    <m/>
  </r>
  <r>
    <n v="452"/>
    <s v="S2"/>
    <s v="VF6_PHL"/>
    <x v="1"/>
    <s v="HieuNM33"/>
    <x v="17"/>
    <x v="1"/>
    <s v="Critical"/>
    <d v="1899-12-30T22:22:00"/>
    <x v="7"/>
    <s v="While driving at 36 km/h in the city, the driver drifts left; HWA switches to ACC S&amp;G and follows a stationary target vehicle on the left roadside, braking to a stop in the middle of the road."/>
    <m/>
    <m/>
    <m/>
    <m/>
    <m/>
    <m/>
    <m/>
  </r>
  <r>
    <n v="453"/>
    <s v="S1"/>
    <s v="VF6_PHL"/>
    <x v="0"/>
    <s v="Anhnd58"/>
    <x v="18"/>
    <x v="2"/>
    <s v="Non-Critical"/>
    <d v="1899-12-30T07:54:00"/>
    <x v="16"/>
    <s v="Fake warning"/>
    <m/>
    <m/>
    <n v="110"/>
    <d v="1899-12-30T06:14:12"/>
    <s v="VF_MTT"/>
    <s v="Anhnd58"/>
    <n v="4"/>
  </r>
  <r>
    <n v="454"/>
    <s v="S1"/>
    <s v="VF6_PHL"/>
    <x v="0"/>
    <s v="Anhnd58"/>
    <x v="18"/>
    <x v="2"/>
    <s v="Non-Critical"/>
    <d v="1899-12-30T08:58:00"/>
    <x v="3"/>
    <s v="cảnh báo không liên tiếp khi có 2 TV"/>
    <m/>
    <m/>
    <m/>
    <m/>
    <m/>
    <m/>
    <m/>
  </r>
  <r>
    <n v="455"/>
    <s v="S1"/>
    <s v="VF6_PHL"/>
    <x v="0"/>
    <s v="Anhnd58"/>
    <x v="18"/>
    <x v="2"/>
    <s v="Non-Critical"/>
    <d v="1899-12-30T09:27:00"/>
    <x v="2"/>
    <s v="cảnh báo chập chờn bên phải"/>
    <m/>
    <m/>
    <m/>
    <m/>
    <m/>
    <m/>
    <m/>
  </r>
  <r>
    <n v="456"/>
    <s v="S1"/>
    <s v="VF6_PHL"/>
    <x v="0"/>
    <s v="Anhnd58"/>
    <x v="18"/>
    <x v="2"/>
    <s v="Non-Critical"/>
    <d v="1899-12-30T10:25:00"/>
    <x v="3"/>
    <s v="ngắt cảnh báo muộn bên phải"/>
    <m/>
    <m/>
    <m/>
    <m/>
    <m/>
    <m/>
    <m/>
  </r>
  <r>
    <n v="457"/>
    <s v="S2"/>
    <s v="VF6_PHL"/>
    <x v="0"/>
    <s v="Daitv4"/>
    <x v="18"/>
    <x v="2"/>
    <s v="Non-Critical"/>
    <d v="1899-12-30T15:29:00"/>
    <x v="1"/>
    <s v="Warning when have not TV"/>
    <m/>
    <m/>
    <n v="88"/>
    <d v="1899-12-30T06:29:56"/>
    <s v="NĐ_NM"/>
    <s v="Daitv4"/>
    <n v="12"/>
  </r>
  <r>
    <n v="458"/>
    <s v="S2"/>
    <s v="VF6_PHL"/>
    <x v="0"/>
    <s v="Daitv4"/>
    <x v="18"/>
    <x v="2"/>
    <s v="Non-Critical"/>
    <d v="1899-12-30T15:35:00"/>
    <x v="1"/>
    <s v="No warning when have TV warning zone"/>
    <m/>
    <m/>
    <m/>
    <m/>
    <m/>
    <m/>
    <m/>
  </r>
  <r>
    <n v="459"/>
    <s v="S2"/>
    <s v="VF6_PHL"/>
    <x v="0"/>
    <s v="Daitv4"/>
    <x v="18"/>
    <x v="2"/>
    <s v="Non-Critical"/>
    <d v="1899-12-30T15:35:00"/>
    <x v="1"/>
    <s v="Intermittent warning"/>
    <m/>
    <m/>
    <m/>
    <m/>
    <m/>
    <m/>
    <m/>
  </r>
  <r>
    <n v="460"/>
    <s v="S2"/>
    <s v="VF6_PHL"/>
    <x v="0"/>
    <s v="Daitv4"/>
    <x v="18"/>
    <x v="2"/>
    <s v="Non-Critical"/>
    <d v="1899-12-30T15:38:00"/>
    <x v="1"/>
    <s v="No warning in the left side"/>
    <m/>
    <m/>
    <m/>
    <m/>
    <m/>
    <m/>
    <m/>
  </r>
  <r>
    <n v="461"/>
    <s v="S2"/>
    <s v="VF6_PHL"/>
    <x v="0"/>
    <s v="Daitv4"/>
    <x v="18"/>
    <x v="2"/>
    <s v="Non-Critical"/>
    <d v="1899-12-30T15:41:00"/>
    <x v="1"/>
    <s v="No warning in the left side"/>
    <m/>
    <m/>
    <m/>
    <m/>
    <m/>
    <m/>
    <m/>
  </r>
  <r>
    <n v="462"/>
    <s v="S2"/>
    <s v="VF6_PHL"/>
    <x v="0"/>
    <s v="Daitv4"/>
    <x v="18"/>
    <x v="2"/>
    <s v="Non-Critical"/>
    <d v="1899-12-30T15:42:00"/>
    <x v="1"/>
    <s v="Left intermittent warning"/>
    <m/>
    <m/>
    <m/>
    <m/>
    <m/>
    <m/>
    <m/>
  </r>
  <r>
    <n v="463"/>
    <s v="S2"/>
    <s v="VF6_PHL"/>
    <x v="0"/>
    <s v="Daitv4"/>
    <x v="18"/>
    <x v="2"/>
    <s v="Non-Critical"/>
    <d v="1899-12-30T16:43:00"/>
    <x v="7"/>
    <s v="Follow TV next land"/>
    <m/>
    <m/>
    <m/>
    <m/>
    <m/>
    <m/>
    <m/>
  </r>
  <r>
    <n v="464"/>
    <s v="S2"/>
    <s v="VF6_PHL"/>
    <x v="0"/>
    <s v="Daitv4"/>
    <x v="18"/>
    <x v="2"/>
    <s v="Non-Critical"/>
    <d v="1899-12-30T19:50:00"/>
    <x v="7"/>
    <s v="Simulates TV as a motorbike into a car"/>
    <m/>
    <m/>
    <m/>
    <m/>
    <m/>
    <m/>
    <m/>
  </r>
  <r>
    <n v="465"/>
    <s v="S2"/>
    <s v="VF6_PHL"/>
    <x v="0"/>
    <s v="Daitv4"/>
    <x v="18"/>
    <x v="2"/>
    <s v="Non-Critical"/>
    <d v="1899-12-30T19:57:00"/>
    <x v="11"/>
    <s v="Show icon red on HUD and gray on  MHU"/>
    <m/>
    <m/>
    <m/>
    <m/>
    <m/>
    <m/>
    <m/>
  </r>
  <r>
    <n v="466"/>
    <s v="S2"/>
    <s v="VF6_PHL"/>
    <x v="0"/>
    <s v="Daitv4"/>
    <x v="18"/>
    <x v="2"/>
    <s v="Critical"/>
    <d v="1899-12-30T19:46:00"/>
    <x v="7"/>
    <s v="Follow TV next land when auto change land."/>
    <m/>
    <m/>
    <m/>
    <m/>
    <m/>
    <m/>
    <m/>
  </r>
  <r>
    <n v="467"/>
    <s v="S2"/>
    <s v="VF6_PHL"/>
    <x v="0"/>
    <s v="Daitv4"/>
    <x v="18"/>
    <x v="2"/>
    <s v="Non-Critical"/>
    <d v="1899-12-30T15:34:00"/>
    <x v="1"/>
    <s v="No warning when have TV warning zone"/>
    <m/>
    <m/>
    <m/>
    <m/>
    <m/>
    <m/>
    <m/>
  </r>
  <r>
    <n v="468"/>
    <s v="S2"/>
    <s v="VF6_PHL"/>
    <x v="0"/>
    <s v="Daitv4"/>
    <x v="18"/>
    <x v="2"/>
    <s v="Non-Critical"/>
    <d v="1899-12-30T15:43:00"/>
    <x v="1"/>
    <s v="Warning when have not TV"/>
    <m/>
    <m/>
    <m/>
    <m/>
    <m/>
    <m/>
    <m/>
  </r>
  <r>
    <n v="469"/>
    <s v="S1"/>
    <s v="VF6_PHL"/>
    <x v="1"/>
    <s v="Anhnd57"/>
    <x v="18"/>
    <x v="1"/>
    <s v="Critical"/>
    <d v="1899-12-30T08:35:00"/>
    <x v="11"/>
    <s v="ACC jerk in S&amp;G"/>
    <m/>
    <m/>
    <n v="218"/>
    <d v="1899-12-30T04:40:25"/>
    <s v="HW_PHL_CTF"/>
    <s v="Bùi Hùng CTF"/>
    <n v="12"/>
  </r>
  <r>
    <n v="470"/>
    <s v="S1"/>
    <s v="VF6_PHL"/>
    <x v="1"/>
    <s v="Anhnd57"/>
    <x v="18"/>
    <x v="1"/>
    <s v="Non-Critical"/>
    <d v="1899-12-30T08:39:00"/>
    <x v="11"/>
    <s v="Always detects many motorbikes but displays them as a car for the first 1 second"/>
    <m/>
    <m/>
    <m/>
    <m/>
    <m/>
    <m/>
    <m/>
  </r>
  <r>
    <n v="471"/>
    <s v="S1"/>
    <s v="VF6_PHL"/>
    <x v="1"/>
    <s v="Anhnd57"/>
    <x v="18"/>
    <x v="1"/>
    <s v="Critical"/>
    <d v="1899-12-30T09:47:00"/>
    <x v="4"/>
    <s v="No intervention in right"/>
    <m/>
    <m/>
    <m/>
    <m/>
    <m/>
    <m/>
    <m/>
  </r>
  <r>
    <n v="472"/>
    <s v="S1"/>
    <s v="VF6_PHL"/>
    <x v="1"/>
    <s v="Anhnd57"/>
    <x v="18"/>
    <x v="1"/>
    <s v="Critical"/>
    <d v="1899-12-30T09:48:00"/>
    <x v="11"/>
    <s v="ACC auto decel when TV in front too far"/>
    <m/>
    <m/>
    <m/>
    <m/>
    <m/>
    <m/>
    <m/>
  </r>
  <r>
    <n v="473"/>
    <s v="S1"/>
    <s v="VF6_PHL"/>
    <x v="1"/>
    <s v="Anhnd57"/>
    <x v="18"/>
    <x v="1"/>
    <s v="Critical"/>
    <d v="1899-12-30T10:02:00"/>
    <x v="8"/>
    <s v="Target lane without right lane, ACLA change to lane completly"/>
    <m/>
    <m/>
    <m/>
    <m/>
    <m/>
    <m/>
    <m/>
  </r>
  <r>
    <n v="474"/>
    <s v="S1"/>
    <s v="VF6_PHL"/>
    <x v="1"/>
    <s v="Anhnd57"/>
    <x v="18"/>
    <x v="1"/>
    <s v="Critical"/>
    <d v="1899-12-30T10:03:00"/>
    <x v="3"/>
    <s v="No sound warning lv2 in right"/>
    <m/>
    <m/>
    <m/>
    <m/>
    <m/>
    <m/>
    <m/>
  </r>
  <r>
    <n v="475"/>
    <s v="S1"/>
    <s v="VF6_PHL"/>
    <x v="1"/>
    <s v="Anhnd57"/>
    <x v="18"/>
    <x v="1"/>
    <s v="Critical"/>
    <d v="1899-12-30T10:27:00"/>
    <x v="8"/>
    <s v="ALCA icon remains blue when EV speed is 50 km/h"/>
    <m/>
    <m/>
    <m/>
    <m/>
    <m/>
    <m/>
    <m/>
  </r>
  <r>
    <n v="476"/>
    <s v="S1"/>
    <s v="VF6_PHL"/>
    <x v="1"/>
    <s v="Anhnd57"/>
    <x v="18"/>
    <x v="1"/>
    <s v="Critical"/>
    <d v="1899-12-30T11:24:00"/>
    <x v="8"/>
    <s v="ALCA auto cancel after change to lane with TV in front"/>
    <m/>
    <m/>
    <m/>
    <m/>
    <m/>
    <m/>
    <m/>
  </r>
  <r>
    <n v="477"/>
    <s v="S1"/>
    <s v="VF6_PHL"/>
    <x v="1"/>
    <s v="Anhnd57"/>
    <x v="18"/>
    <x v="1"/>
    <s v="Critical"/>
    <d v="1899-12-30T13:02:00"/>
    <x v="11"/>
    <s v="Jerk ACC in S&amp;G"/>
    <m/>
    <m/>
    <m/>
    <m/>
    <m/>
    <m/>
    <m/>
  </r>
  <r>
    <n v="478"/>
    <s v="S1"/>
    <s v="VF6_PHL"/>
    <x v="1"/>
    <s v="Anhnd57"/>
    <x v="18"/>
    <x v="1"/>
    <s v="Critical"/>
    <d v="1899-12-30T13:16:00"/>
    <x v="11"/>
    <s v="Detect a motorbike as a truck, not decel"/>
    <m/>
    <m/>
    <m/>
    <m/>
    <m/>
    <m/>
    <m/>
  </r>
  <r>
    <n v="479"/>
    <s v="S1"/>
    <s v="VF6_PHL"/>
    <x v="1"/>
    <s v="Anhnd57"/>
    <x v="18"/>
    <x v="1"/>
    <s v="Critical"/>
    <d v="1899-12-30T13:17:00"/>
    <x v="11"/>
    <s v="Fails to detect the motorbike cutting in"/>
    <m/>
    <m/>
    <m/>
    <m/>
    <m/>
    <m/>
    <m/>
  </r>
  <r>
    <n v="480"/>
    <s v="S1"/>
    <s v="VF6_PHL"/>
    <x v="1"/>
    <s v="Anhnd57"/>
    <x v="18"/>
    <x v="1"/>
    <s v="Critical"/>
    <d v="1899-12-30T13:17:00"/>
    <x v="11"/>
    <s v="ACC S&amp;G not decel when TV in front stop, driver press the brake pedal"/>
    <m/>
    <m/>
    <m/>
    <m/>
    <m/>
    <m/>
    <m/>
  </r>
  <r>
    <n v="481"/>
    <s v="S2"/>
    <s v="VF6_PHL"/>
    <x v="1"/>
    <s v="HieuNM33"/>
    <x v="18"/>
    <x v="1"/>
    <s v="Non-Critical"/>
    <d v="1899-12-30T16:20:00"/>
    <x v="13"/>
    <s v="Only audio warning is triggered, no popup on MHU."/>
    <m/>
    <m/>
    <n v="305"/>
    <d v="1899-12-30T10:41:26"/>
    <s v="HW_PHL_CTF"/>
    <s v="CTF"/>
    <n v="27"/>
  </r>
  <r>
    <n v="482"/>
    <s v="S2"/>
    <s v="VF6_PHL"/>
    <x v="1"/>
    <s v="HieuNM33"/>
    <x v="18"/>
    <x v="1"/>
    <s v="Non-Critical"/>
    <d v="1899-12-30T16:50:00"/>
    <x v="7"/>
    <s v="Cancel feature sound plays twice when the driver releases the brake pedal."/>
    <m/>
    <m/>
    <m/>
    <m/>
    <m/>
    <m/>
    <m/>
  </r>
  <r>
    <n v="483"/>
    <s v="S2"/>
    <s v="VF6_PHL"/>
    <x v="1"/>
    <s v="HieuNM33"/>
    <x v="18"/>
    <x v="1"/>
    <s v="Non-Critical"/>
    <d v="1899-12-30T16:59:00"/>
    <x v="11"/>
    <s v="Motorcycle is incorrectly recognized as a car."/>
    <m/>
    <m/>
    <m/>
    <m/>
    <m/>
    <m/>
    <m/>
  </r>
  <r>
    <n v="484"/>
    <s v="S2"/>
    <s v="VF6_PHL"/>
    <x v="1"/>
    <s v="HieuNM33"/>
    <x v="18"/>
    <x v="1"/>
    <s v="Critical"/>
    <d v="1899-12-30T18:26:00"/>
    <x v="0"/>
    <s v="Warning is triggered even when no target vehicle is present behind."/>
    <m/>
    <m/>
    <m/>
    <m/>
    <m/>
    <m/>
    <m/>
  </r>
  <r>
    <n v="485"/>
    <s v="S2"/>
    <s v="VF6_PHL"/>
    <x v="1"/>
    <s v="HieuNM33"/>
    <x v="18"/>
    <x v="1"/>
    <s v="Critical"/>
    <d v="1899-12-30T18:42:00"/>
    <x v="11"/>
    <s v="No cancel sound when ACC is deactivated."/>
    <m/>
    <m/>
    <m/>
    <m/>
    <m/>
    <m/>
    <m/>
  </r>
  <r>
    <n v="486"/>
    <s v="S2"/>
    <s v="VF6_PHL"/>
    <x v="1"/>
    <s v="HieuNM33"/>
    <x v="18"/>
    <x v="1"/>
    <s v="Critical"/>
    <d v="1899-12-30T18:43:00"/>
    <x v="7"/>
    <s v="ON/OFF sound does not match the new UI/UX guidelines."/>
    <m/>
    <m/>
    <m/>
    <m/>
    <m/>
    <m/>
    <m/>
  </r>
  <r>
    <n v="487"/>
    <s v="S2"/>
    <s v="VF6_PHL"/>
    <x v="1"/>
    <s v="HieuNM33"/>
    <x v="18"/>
    <x v="1"/>
    <s v="Critical"/>
    <d v="1899-12-30T19:44:00"/>
    <x v="10"/>
    <s v="No audio warning is played."/>
    <m/>
    <m/>
    <m/>
    <m/>
    <m/>
    <m/>
    <m/>
  </r>
  <r>
    <n v="488"/>
    <s v="S2"/>
    <s v="VF6_PHL"/>
    <x v="1"/>
    <s v="HieuNM33"/>
    <x v="18"/>
    <x v="1"/>
    <s v="Non-Critical"/>
    <d v="1899-12-30T20:04:00"/>
    <x v="4"/>
    <s v="Continuous beeping while the vehicle is drifting out of the lane."/>
    <m/>
    <m/>
    <m/>
    <m/>
    <m/>
    <m/>
    <m/>
  </r>
  <r>
    <n v="489"/>
    <s v="S2"/>
    <s v="VF6_PHL"/>
    <x v="1"/>
    <s v="HieuNM33"/>
    <x v="18"/>
    <x v="1"/>
    <s v="Critical"/>
    <d v="1899-12-30T20:16:00"/>
    <x v="7"/>
    <s v="Gap setting is at level 3, but following distance is still too close when decelerating behind a vehicle, causing unsafe feeling."/>
    <m/>
    <m/>
    <m/>
    <m/>
    <m/>
    <m/>
    <m/>
  </r>
  <r>
    <n v="490"/>
    <s v="S2"/>
    <s v="VF6_PHL"/>
    <x v="1"/>
    <s v="HieuNM33"/>
    <x v="18"/>
    <x v="1"/>
    <s v="Critical"/>
    <d v="1899-12-30T20:36:00"/>
    <x v="7"/>
    <s v="No warning is issued when drifting into the right lane."/>
    <m/>
    <m/>
    <m/>
    <m/>
    <m/>
    <m/>
    <m/>
  </r>
  <r>
    <n v="491"/>
    <s v="S2"/>
    <s v="VF6_PHL"/>
    <x v="1"/>
    <s v="HieuNM33"/>
    <x v="18"/>
    <x v="1"/>
    <s v="Non-Critical"/>
    <d v="1899-12-30T20:50:00"/>
    <x v="7"/>
    <s v="No lane departure warning sound at 50 km/h."/>
    <m/>
    <m/>
    <m/>
    <m/>
    <m/>
    <m/>
    <m/>
  </r>
  <r>
    <n v="492"/>
    <s v="S2"/>
    <s v="VF6_PHL"/>
    <x v="1"/>
    <s v="HieuNM33"/>
    <x v="18"/>
    <x v="1"/>
    <s v="Non-Critical"/>
    <d v="1899-12-30T21:06:00"/>
    <x v="7"/>
    <s v="When passing over road markings with text (e.g., lane with letters), HWA degrades to ACC."/>
    <m/>
    <m/>
    <m/>
    <m/>
    <m/>
    <m/>
    <m/>
  </r>
  <r>
    <n v="493"/>
    <s v="S2"/>
    <s v="VF6_PHL"/>
    <x v="1"/>
    <s v="HieuNM33"/>
    <x v="18"/>
    <x v="1"/>
    <s v="Critical"/>
    <d v="1899-12-30T21:53:00"/>
    <x v="15"/>
    <s v="No obstacle warning is displayed when approaching closely."/>
    <m/>
    <m/>
    <m/>
    <m/>
    <m/>
    <m/>
    <m/>
  </r>
  <r>
    <n v="494"/>
    <s v="S2"/>
    <s v="VF6_PHL"/>
    <x v="1"/>
    <s v="HieuNM33"/>
    <x v="18"/>
    <x v="1"/>
    <s v="Critical"/>
    <d v="1899-12-30T21:56:00"/>
    <x v="0"/>
    <s v="Warning sound does not comply with new UI/UX requirements."/>
    <m/>
    <m/>
    <m/>
    <m/>
    <m/>
    <m/>
    <m/>
  </r>
  <r>
    <n v="495"/>
    <s v="S2"/>
    <s v="VF6_PHL"/>
    <x v="1"/>
    <s v="HieuNM33"/>
    <x v="18"/>
    <x v="1"/>
    <s v="Non-Critical"/>
    <d v="1899-12-30T23:32:00"/>
    <x v="13"/>
    <s v="Only audio warning is provided."/>
    <m/>
    <m/>
    <m/>
    <m/>
    <m/>
    <m/>
    <m/>
  </r>
  <r>
    <n v="496"/>
    <s v="S2"/>
    <s v="VF6_PHL"/>
    <x v="1"/>
    <s v="HieuNM33"/>
    <x v="19"/>
    <x v="1"/>
    <s v="Non-Critical"/>
    <d v="1899-12-30T00:04:00"/>
    <x v="7"/>
    <s v="No right-side lane departure warning sound."/>
    <m/>
    <m/>
    <m/>
    <m/>
    <m/>
    <m/>
    <m/>
  </r>
  <r>
    <n v="497"/>
    <s v="S2"/>
    <s v="VF6_PHL"/>
    <x v="1"/>
    <s v="HieuNM33"/>
    <x v="19"/>
    <x v="1"/>
    <s v="Non-Critical"/>
    <d v="1899-12-30T00:09:00"/>
    <x v="7"/>
    <s v="Motorcycle is misclassified as a bicycle."/>
    <m/>
    <m/>
    <m/>
    <m/>
    <m/>
    <m/>
    <m/>
  </r>
  <r>
    <n v="498"/>
    <s v="S2"/>
    <s v="VF6_PHL"/>
    <x v="1"/>
    <s v="HieuNM33"/>
    <x v="19"/>
    <x v="1"/>
    <s v="Non-Critical"/>
    <d v="1899-12-30T00:12:00"/>
    <x v="7"/>
    <s v="System degrades to ACC unexpectedly."/>
    <m/>
    <m/>
    <m/>
    <m/>
    <m/>
    <m/>
    <m/>
  </r>
  <r>
    <n v="499"/>
    <s v="S2"/>
    <s v="VF6_PHL"/>
    <x v="1"/>
    <s v="HieuNM33"/>
    <x v="19"/>
    <x v="1"/>
    <s v="Critical"/>
    <d v="1899-12-30T00:19:00"/>
    <x v="7"/>
    <s v="Jerky deceleration when following a motorcycle as target vehicle."/>
    <m/>
    <m/>
    <m/>
    <m/>
    <m/>
    <m/>
    <m/>
  </r>
  <r>
    <n v="501"/>
    <s v="S2"/>
    <s v="VF6_PHL"/>
    <x v="1"/>
    <s v="HieuNM33"/>
    <x v="19"/>
    <x v="1"/>
    <s v="Non-Critical"/>
    <d v="1899-12-30T01:24:00"/>
    <x v="7"/>
    <s v="Right lane marking is not detected."/>
    <m/>
    <m/>
    <m/>
    <m/>
    <m/>
    <m/>
    <m/>
  </r>
  <r>
    <n v="502"/>
    <s v="S2"/>
    <s v="VF6_PHL"/>
    <x v="1"/>
    <s v="HieuNM33"/>
    <x v="19"/>
    <x v="1"/>
    <s v="Critical"/>
    <d v="1899-12-30T01:31:00"/>
    <x v="7"/>
    <s v="After the target vehicle cuts out, LCC fails to reactivate."/>
    <m/>
    <m/>
    <m/>
    <m/>
    <m/>
    <m/>
    <m/>
  </r>
  <r>
    <n v="503"/>
    <s v="S2"/>
    <s v="VF6_PHL"/>
    <x v="1"/>
    <s v="HieuNM33"/>
    <x v="19"/>
    <x v="1"/>
    <s v="Critical"/>
    <d v="1899-12-30T01:43:00"/>
    <x v="10"/>
    <s v="No lane departure warning when drifting over solid left lane marking, even when green lane lights are on."/>
    <m/>
    <m/>
    <m/>
    <m/>
    <m/>
    <m/>
    <m/>
  </r>
  <r>
    <n v="504"/>
    <s v="S2"/>
    <s v="VF6_PHL"/>
    <x v="1"/>
    <s v="HieuNM33"/>
    <x v="19"/>
    <x v="1"/>
    <s v="Non-Critical"/>
    <d v="1899-12-30T01:47:00"/>
    <x v="12"/>
    <s v="Switching to low beam is slightly delayed."/>
    <m/>
    <m/>
    <m/>
    <m/>
    <m/>
    <m/>
    <m/>
  </r>
  <r>
    <n v="505"/>
    <s v="S2"/>
    <s v="VF6_PHL"/>
    <x v="1"/>
    <s v="HieuNM33"/>
    <x v="19"/>
    <x v="1"/>
    <s v="Critical"/>
    <d v="1899-12-30T01:54:00"/>
    <x v="10"/>
    <s v="No warning when drifting into the left lane with active green lane light."/>
    <m/>
    <m/>
    <m/>
    <m/>
    <m/>
    <m/>
    <m/>
  </r>
  <r>
    <n v="506"/>
    <s v="S2"/>
    <s v="VF6_PHL"/>
    <x v="1"/>
    <s v="HieuNM33"/>
    <x v="19"/>
    <x v="1"/>
    <s v="Critical"/>
    <d v="1899-12-30T01:57:00"/>
    <x v="10"/>
    <s v="Warning is issued when crossing a dashed lane marking."/>
    <m/>
    <m/>
    <m/>
    <m/>
    <m/>
    <m/>
    <m/>
  </r>
  <r>
    <n v="507"/>
    <s v="S2"/>
    <s v="VF6_PHL"/>
    <x v="1"/>
    <s v="HieuNM33"/>
    <x v="19"/>
    <x v="1"/>
    <s v="Critical"/>
    <d v="1899-12-30T02:02:00"/>
    <x v="10"/>
    <s v="Warning sound and popup are triggered when drifting across a solid left lane marking, even though no vehicle is in the adjacent lane."/>
    <m/>
    <m/>
    <m/>
    <m/>
    <m/>
    <m/>
    <m/>
  </r>
  <r>
    <n v="508"/>
    <s v="S1"/>
    <s v="VF6_PHL"/>
    <x v="1"/>
    <s v="Anhnd57"/>
    <x v="19"/>
    <x v="1"/>
    <s v="Non-Critical"/>
    <d v="1899-12-30T08:42:00"/>
    <x v="11"/>
    <s v="TV in front is flashing in S&amp;G"/>
    <m/>
    <m/>
    <n v="213"/>
    <d v="1899-12-31T06:36:12"/>
    <s v="HW_PHL_CTF"/>
    <s v="Bùi Hùng CTF"/>
    <n v="12"/>
  </r>
  <r>
    <n v="509"/>
    <s v="S1"/>
    <s v="VF6_PHL"/>
    <x v="1"/>
    <s v="Anhnd57"/>
    <x v="19"/>
    <x v="1"/>
    <s v="Critical"/>
    <d v="1899-12-30T08:43:00"/>
    <x v="11"/>
    <s v="ACC jerk"/>
    <m/>
    <m/>
    <m/>
    <m/>
    <m/>
    <m/>
    <m/>
  </r>
  <r>
    <n v="510"/>
    <s v="S1"/>
    <s v="VF6_PHL"/>
    <x v="1"/>
    <s v="Anhnd57"/>
    <x v="19"/>
    <x v="1"/>
    <s v="Critical"/>
    <d v="1899-12-30T08:44:00"/>
    <x v="11"/>
    <s v="ACC strong jerk in S&amp;G"/>
    <m/>
    <m/>
    <m/>
    <m/>
    <m/>
    <m/>
    <m/>
  </r>
  <r>
    <n v="511"/>
    <s v="S1"/>
    <s v="VF6_PHL"/>
    <x v="1"/>
    <s v="Anhnd57"/>
    <x v="19"/>
    <x v="1"/>
    <s v="Critical"/>
    <d v="1899-12-30T08:45:00"/>
    <x v="11"/>
    <s v="Strong jerk + popup ACC error"/>
    <m/>
    <m/>
    <m/>
    <m/>
    <m/>
    <m/>
    <m/>
  </r>
  <r>
    <n v="512"/>
    <s v="S1"/>
    <s v="VF6_PHL"/>
    <x v="1"/>
    <s v="Anhnd57"/>
    <x v="19"/>
    <x v="1"/>
    <s v="Critical"/>
    <d v="1899-12-30T08:45:00"/>
    <x v="11"/>
    <s v="ACC stop when TV in front is far. Stop&lt;3s but the popup still shows &quot;Press RES/CAN to go..&quot;"/>
    <m/>
    <m/>
    <m/>
    <m/>
    <m/>
    <m/>
    <m/>
  </r>
  <r>
    <n v="513"/>
    <s v="S1"/>
    <s v="VF6_PHL"/>
    <x v="1"/>
    <s v="Anhnd57"/>
    <x v="19"/>
    <x v="1"/>
    <s v="Critical"/>
    <d v="1899-12-30T08:52:00"/>
    <x v="11"/>
    <s v="Fails to detect the TV in front"/>
    <m/>
    <m/>
    <m/>
    <m/>
    <m/>
    <m/>
    <m/>
  </r>
  <r>
    <n v="514"/>
    <s v="S1"/>
    <s v="VF6_PHL"/>
    <x v="1"/>
    <s v="Anhnd57"/>
    <x v="19"/>
    <x v="1"/>
    <s v="Critical"/>
    <d v="1899-12-30T09:03:00"/>
    <x v="11"/>
    <s v="In S&amp;G, the EV roll back"/>
    <m/>
    <m/>
    <m/>
    <m/>
    <m/>
    <m/>
    <m/>
  </r>
  <r>
    <n v="515"/>
    <s v="S1"/>
    <s v="VF6_PHL"/>
    <x v="1"/>
    <s v="Anhnd57"/>
    <x v="19"/>
    <x v="1"/>
    <s v="Critical"/>
    <d v="1899-12-30T09:11:00"/>
    <x v="11"/>
    <s v="Fails to detect the standstill TV in front to decel"/>
    <m/>
    <m/>
    <m/>
    <m/>
    <m/>
    <m/>
    <m/>
  </r>
  <r>
    <n v="516"/>
    <s v="S1"/>
    <s v="VF6_PHL"/>
    <x v="1"/>
    <s v="Anhnd57"/>
    <x v="19"/>
    <x v="1"/>
    <s v="Critical"/>
    <d v="1899-12-30T09:24:00"/>
    <x v="11"/>
    <s v="Auto cancel when there's TV infront"/>
    <m/>
    <m/>
    <m/>
    <m/>
    <m/>
    <m/>
    <m/>
  </r>
  <r>
    <n v="517"/>
    <s v="S1"/>
    <s v="VF6_PHL"/>
    <x v="1"/>
    <s v="Anhnd57"/>
    <x v="19"/>
    <x v="1"/>
    <s v="Critical"/>
    <d v="1899-12-30T09:32:00"/>
    <x v="7"/>
    <s v="Can't active HWA by pressing button"/>
    <m/>
    <m/>
    <m/>
    <m/>
    <m/>
    <m/>
    <m/>
  </r>
  <r>
    <n v="518"/>
    <s v="S1"/>
    <s v="VF6_PHL"/>
    <x v="1"/>
    <s v="Anhnd57"/>
    <x v="19"/>
    <x v="1"/>
    <s v="Critical"/>
    <d v="1899-12-30T09:33:00"/>
    <x v="7"/>
    <s v="HWA decel when the TV is too far, detects a car as a motorbike on the highway"/>
    <m/>
    <m/>
    <m/>
    <m/>
    <m/>
    <m/>
    <m/>
  </r>
  <r>
    <n v="519"/>
    <s v="S1"/>
    <s v="VF6_PHL"/>
    <x v="1"/>
    <s v="Anhnd57"/>
    <x v="19"/>
    <x v="1"/>
    <s v="Critical"/>
    <d v="1899-12-30T11:11:00"/>
    <x v="11"/>
    <s v="ACC does not decel with the TV in front"/>
    <m/>
    <m/>
    <m/>
    <m/>
    <m/>
    <m/>
    <m/>
  </r>
  <r>
    <n v="520"/>
    <s v="S2"/>
    <s v="VF6_PHL"/>
    <x v="1"/>
    <s v="HieuNM33"/>
    <x v="19"/>
    <x v="1"/>
    <s v="Non-Critical"/>
    <d v="1899-12-30T18:05:00"/>
    <x v="7"/>
    <s v="No audio warning when drifting into the right lane."/>
    <m/>
    <m/>
    <n v="221"/>
    <d v="1899-12-30T07:04:57"/>
    <s v="MT_PHL_002"/>
    <s v="CTF"/>
    <n v="12"/>
  </r>
  <r>
    <n v="522"/>
    <s v="S2"/>
    <s v="VF6_PHL"/>
    <x v="1"/>
    <s v="HieuNM33"/>
    <x v="19"/>
    <x v="1"/>
    <s v="Non-Critical"/>
    <d v="1899-12-30T18:55:00"/>
    <x v="12"/>
    <s v="High beam activates despite an oncoming motorcycle in front."/>
    <m/>
    <m/>
    <m/>
    <m/>
    <m/>
    <m/>
    <m/>
  </r>
  <r>
    <n v="523"/>
    <s v="S2"/>
    <s v="VF6_PHL"/>
    <x v="1"/>
    <s v="HieuNM33"/>
    <x v="19"/>
    <x v="1"/>
    <s v="Non-Critical"/>
    <d v="1899-12-30T18:59:00"/>
    <x v="12"/>
    <s v="High beam activates slowly after oncoming vehicle passes."/>
    <m/>
    <m/>
    <m/>
    <m/>
    <m/>
    <m/>
    <m/>
  </r>
  <r>
    <n v="524"/>
    <s v="S2"/>
    <s v="VF6_PHL"/>
    <x v="1"/>
    <s v="HieuNM33"/>
    <x v="19"/>
    <x v="1"/>
    <s v="Critical"/>
    <d v="1899-12-30T21:02:00"/>
    <x v="14"/>
    <s v="Driver drowsiness monitoring system does not work."/>
    <m/>
    <m/>
    <m/>
    <m/>
    <m/>
    <m/>
    <m/>
  </r>
  <r>
    <n v="525"/>
    <s v="S2"/>
    <s v="VF6_PHL"/>
    <x v="1"/>
    <s v="HieuNM33"/>
    <x v="19"/>
    <x v="1"/>
    <s v="Critical"/>
    <d v="1899-12-30T21:33:00"/>
    <x v="10"/>
    <s v="ELK does not provide warning on solid lane markings."/>
    <m/>
    <m/>
    <m/>
    <m/>
    <m/>
    <m/>
    <m/>
  </r>
  <r>
    <n v="526"/>
    <s v="S2"/>
    <s v="VF6_PHL"/>
    <x v="1"/>
    <s v="HieuNM33"/>
    <x v="19"/>
    <x v="1"/>
    <s v="Critical"/>
    <d v="1899-12-30T21:42:00"/>
    <x v="5"/>
    <s v="No lane departure warning on left-side curve."/>
    <m/>
    <m/>
    <m/>
    <m/>
    <m/>
    <m/>
    <m/>
  </r>
  <r>
    <n v="527"/>
    <s v="S2"/>
    <s v="VF6_PHL"/>
    <x v="1"/>
    <s v="HieuNM33"/>
    <x v="19"/>
    <x v="1"/>
    <s v="Non-Critical"/>
    <d v="1899-12-30T21:46:00"/>
    <x v="13"/>
    <s v="Only audio warning is provided."/>
    <m/>
    <m/>
    <m/>
    <m/>
    <m/>
    <m/>
    <m/>
  </r>
  <r>
    <n v="528"/>
    <s v="S2"/>
    <s v="VF6_PHL"/>
    <x v="1"/>
    <s v="HieuNM33"/>
    <x v="19"/>
    <x v="1"/>
    <s v="Non-Critical"/>
    <d v="1899-12-30T22:49:00"/>
    <x v="1"/>
    <s v="False warning triggered when no vehicle is present on the left."/>
    <m/>
    <m/>
    <m/>
    <m/>
    <m/>
    <m/>
    <m/>
  </r>
  <r>
    <n v="529"/>
    <s v="S1"/>
    <s v="VF6_PHL"/>
    <x v="0"/>
    <s v="Anhnd58"/>
    <x v="19"/>
    <x v="2"/>
    <s v="Non-Critical"/>
    <d v="1899-12-30T09:19:00"/>
    <x v="2"/>
    <s v="cảnh báo chập chờn bên trái"/>
    <m/>
    <m/>
    <n v="269"/>
    <d v="1899-12-30T07:11:47"/>
    <s v="VF_MTT"/>
    <s v="Anhnd58"/>
    <n v="3"/>
  </r>
  <r>
    <n v="531"/>
    <s v="S1"/>
    <s v="VF6_PHL"/>
    <x v="0"/>
    <s v="Anhnd58"/>
    <x v="19"/>
    <x v="2"/>
    <s v="Non-Critical"/>
    <d v="1899-12-30T11:43:00"/>
    <x v="4"/>
    <s v="không đánh lái khi lệch làn"/>
    <m/>
    <m/>
    <m/>
    <m/>
    <m/>
    <m/>
    <m/>
  </r>
  <r>
    <n v="532"/>
    <s v="S1"/>
    <s v="VF6_PHL"/>
    <x v="1"/>
    <s v="HieuNM33"/>
    <x v="20"/>
    <x v="1"/>
    <s v="Non-Critical"/>
    <d v="1899-12-30T09:17:00"/>
    <x v="5"/>
    <s v="Right lane marking is not displayed."/>
    <m/>
    <m/>
    <n v="299"/>
    <d v="1899-12-30T07:59:11"/>
    <s v="MT_PHL_002"/>
    <s v="CTF"/>
    <n v="18"/>
  </r>
  <r>
    <n v="533"/>
    <s v="S1"/>
    <s v="VF6_PHL"/>
    <x v="1"/>
    <s v="HieuNM33"/>
    <x v="20"/>
    <x v="1"/>
    <s v="Critical"/>
    <d v="1899-12-30T09:50:00"/>
    <x v="7"/>
    <s v="When activating HWA for the first time with a vehicle ahead, unusual sound occurs on MHU and HWA cannot be activated, although the HUD shows a blinking green/white HWA icon."/>
    <m/>
    <m/>
    <m/>
    <m/>
    <m/>
    <m/>
    <m/>
  </r>
  <r>
    <n v="534"/>
    <s v="S1"/>
    <s v="VF6_PHL"/>
    <x v="1"/>
    <s v="HieuNM33"/>
    <x v="20"/>
    <x v="1"/>
    <s v="Non-Critical"/>
    <d v="1899-12-30T11:27:00"/>
    <x v="7"/>
    <s v="ACC S&amp;G behaves jerky."/>
    <m/>
    <m/>
    <m/>
    <m/>
    <m/>
    <m/>
    <m/>
  </r>
  <r>
    <n v="535"/>
    <s v="S1"/>
    <s v="VF6_PHL"/>
    <x v="1"/>
    <s v="HieuNM33"/>
    <x v="20"/>
    <x v="1"/>
    <s v="Critical"/>
    <d v="1899-12-30T11:44:00"/>
    <x v="5"/>
    <s v="No warning when drifting over the solid left lane marking."/>
    <m/>
    <m/>
    <m/>
    <m/>
    <m/>
    <m/>
    <m/>
  </r>
  <r>
    <n v="536"/>
    <s v="S1"/>
    <s v="VF6_PHL"/>
    <x v="1"/>
    <s v="HieuNM33"/>
    <x v="20"/>
    <x v="1"/>
    <s v="Critical"/>
    <d v="1899-12-30T11:52:00"/>
    <x v="7"/>
    <s v="While following a vehicle on a slight curve, vehicle stays in lane but deviates too far to the right."/>
    <m/>
    <m/>
    <m/>
    <m/>
    <m/>
    <m/>
    <m/>
  </r>
  <r>
    <n v="537"/>
    <s v="S1"/>
    <s v="VF6_PHL"/>
    <x v="1"/>
    <s v="HieuNM33"/>
    <x v="20"/>
    <x v="1"/>
    <s v="Critical"/>
    <d v="1899-12-30T11:55:00"/>
    <x v="7"/>
    <s v="System does not decelerate early enough when a vehicle cuts in, causing unsafe situation."/>
    <m/>
    <m/>
    <m/>
    <m/>
    <m/>
    <m/>
    <m/>
  </r>
  <r>
    <n v="538"/>
    <s v="S1"/>
    <s v="VF6_PHL"/>
    <x v="1"/>
    <s v="HieuNM33"/>
    <x v="20"/>
    <x v="1"/>
    <s v="Critical"/>
    <d v="1899-12-30T11:56:00"/>
    <x v="13"/>
    <s v="Warning sound is too noisy and no popup is displayed on MHU."/>
    <m/>
    <m/>
    <m/>
    <m/>
    <m/>
    <m/>
    <m/>
  </r>
  <r>
    <n v="539"/>
    <s v="S1"/>
    <s v="VF6_PHL"/>
    <x v="1"/>
    <s v="HieuNM33"/>
    <x v="20"/>
    <x v="1"/>
    <s v="Critical"/>
    <d v="1899-12-30T12:18:00"/>
    <x v="7"/>
    <s v="LCC does not activate even when HWA is enabled."/>
    <m/>
    <m/>
    <m/>
    <m/>
    <m/>
    <m/>
    <m/>
  </r>
  <r>
    <n v="540"/>
    <s v="S1"/>
    <s v="VF6_PHL"/>
    <x v="1"/>
    <s v="HieuNM33"/>
    <x v="20"/>
    <x v="1"/>
    <s v="Non-Critical"/>
    <d v="1899-12-30T12:36:00"/>
    <x v="13"/>
    <s v="Warning sound is noisy."/>
    <m/>
    <m/>
    <m/>
    <m/>
    <m/>
    <m/>
    <m/>
  </r>
  <r>
    <n v="541"/>
    <s v="S1"/>
    <s v="VF6_PHL"/>
    <x v="1"/>
    <s v="HieuNM33"/>
    <x v="20"/>
    <x v="1"/>
    <s v="Critical"/>
    <d v="1899-12-30T13:16:00"/>
    <x v="7"/>
    <s v="Fails to maintain lane when cornering."/>
    <m/>
    <m/>
    <m/>
    <m/>
    <m/>
    <m/>
    <m/>
  </r>
  <r>
    <n v="542"/>
    <s v="S1"/>
    <s v="VF6_PHL"/>
    <x v="1"/>
    <s v="HieuNM33"/>
    <x v="20"/>
    <x v="1"/>
    <s v="Non-Critical"/>
    <d v="1899-12-30T13:17:00"/>
    <x v="7"/>
    <s v="Audio warning is delayed."/>
    <m/>
    <m/>
    <m/>
    <m/>
    <m/>
    <m/>
    <m/>
  </r>
  <r>
    <n v="543"/>
    <s v="S1"/>
    <s v="VF6_PHL"/>
    <x v="1"/>
    <s v="HieuNM33"/>
    <x v="20"/>
    <x v="1"/>
    <s v="Non-Critical"/>
    <d v="1899-12-30T13:18:00"/>
    <x v="7"/>
    <s v="Popup 'Adaptive Cruise Control Canceled' appears even after ELK is already turned off."/>
    <m/>
    <m/>
    <m/>
    <m/>
    <m/>
    <m/>
    <m/>
  </r>
  <r>
    <n v="544"/>
    <s v="S1"/>
    <s v="VF6_PHL"/>
    <x v="1"/>
    <s v="HieuNM33"/>
    <x v="20"/>
    <x v="1"/>
    <s v="Critical"/>
    <d v="1899-12-30T13:19:00"/>
    <x v="14"/>
    <s v="Popup 'Driver Drowsiness Monitoring System Not Working' is displayed."/>
    <m/>
    <m/>
    <m/>
    <m/>
    <m/>
    <m/>
    <m/>
  </r>
  <r>
    <n v="545"/>
    <s v="S1"/>
    <s v="VF6_PHL"/>
    <x v="1"/>
    <s v="HieuNM33"/>
    <x v="20"/>
    <x v="1"/>
    <s v="Critical"/>
    <d v="1899-12-30T13:20:00"/>
    <x v="7"/>
    <s v="Vehicle decelerates too late when approaching detected vehicle, causing danger."/>
    <m/>
    <m/>
    <m/>
    <m/>
    <m/>
    <m/>
    <m/>
  </r>
  <r>
    <n v="546"/>
    <s v="S1"/>
    <s v="VF6_PHL"/>
    <x v="1"/>
    <s v="HieuNM33"/>
    <x v="20"/>
    <x v="1"/>
    <s v="Critical"/>
    <d v="1899-12-30T13:55:00"/>
    <x v="11"/>
    <s v="On downhill road, ACC set speed is 28km/h but actual speed reaches 32km/h."/>
    <m/>
    <m/>
    <m/>
    <m/>
    <m/>
    <m/>
    <m/>
  </r>
  <r>
    <n v="547"/>
    <s v="S1"/>
    <s v="VF6_PHL"/>
    <x v="1"/>
    <s v="HieuNM33"/>
    <x v="20"/>
    <x v="1"/>
    <s v="Critical"/>
    <d v="1899-12-30T13:57:00"/>
    <x v="7"/>
    <s v="Fails to maintain lane."/>
    <m/>
    <m/>
    <m/>
    <m/>
    <m/>
    <m/>
    <m/>
  </r>
  <r>
    <n v="548"/>
    <s v="S1"/>
    <s v="VF6_PHL"/>
    <x v="1"/>
    <s v="HieuNM33"/>
    <x v="20"/>
    <x v="1"/>
    <s v="Non-Critical"/>
    <d v="1899-12-30T15:26:00"/>
    <x v="7"/>
    <s v="No sound when canceling the feature."/>
    <m/>
    <m/>
    <m/>
    <m/>
    <m/>
    <m/>
    <m/>
  </r>
  <r>
    <n v="549"/>
    <s v="S1"/>
    <s v="VF6_PHL"/>
    <x v="1"/>
    <s v="HieuNM33"/>
    <x v="20"/>
    <x v="1"/>
    <s v="Critical"/>
    <d v="1899-12-30T15:35:00"/>
    <x v="7"/>
    <s v="LCC does not operate."/>
    <m/>
    <m/>
    <m/>
    <m/>
    <m/>
    <m/>
    <m/>
  </r>
  <r>
    <n v="559"/>
    <s v="S2"/>
    <s v="VF6_PHL"/>
    <x v="0"/>
    <s v="hocld2"/>
    <x v="21"/>
    <x v="2"/>
    <s v="Non-Critical"/>
    <d v="1899-12-30T14:49:00"/>
    <x v="3"/>
    <s v="Off warning in left side soon"/>
    <m/>
    <m/>
    <n v="213"/>
    <d v="1899-12-30T06:35:25"/>
    <m/>
    <s v="Lưu  Thành Chương"/>
    <n v="10"/>
  </r>
  <r>
    <n v="560"/>
    <s v="S2"/>
    <s v="VF6_PHL"/>
    <x v="0"/>
    <s v="hocld2"/>
    <x v="21"/>
    <x v="2"/>
    <s v="Non-Critical"/>
    <d v="1899-12-30T14:39:00"/>
    <x v="3"/>
    <s v="Turn off warning late in right side"/>
    <m/>
    <m/>
    <m/>
    <m/>
    <m/>
    <m/>
    <m/>
  </r>
  <r>
    <n v="561"/>
    <s v="S2"/>
    <s v="VF6_PHL"/>
    <x v="0"/>
    <s v="hocld2"/>
    <x v="21"/>
    <x v="2"/>
    <s v="Non-Critical"/>
    <d v="1899-12-30T15:19:00"/>
    <x v="11"/>
    <s v="Show popup ACC cancelled"/>
    <m/>
    <m/>
    <m/>
    <m/>
    <m/>
    <m/>
    <m/>
  </r>
  <r>
    <n v="562"/>
    <s v="S2"/>
    <s v="VF6_PHL"/>
    <x v="0"/>
    <s v="hocld2"/>
    <x v="21"/>
    <x v="2"/>
    <s v="Non-Critical"/>
    <d v="1899-12-30T16:36:00"/>
    <x v="7"/>
    <s v="Show fake TV on lane EV on MHU"/>
    <m/>
    <m/>
    <m/>
    <m/>
    <m/>
    <m/>
    <m/>
  </r>
  <r>
    <n v="563"/>
    <s v="S2"/>
    <s v="VF6_PHL"/>
    <x v="0"/>
    <s v="hocld2"/>
    <x v="21"/>
    <x v="2"/>
    <s v="Non-Critical"/>
    <d v="1899-12-30T16:38:00"/>
    <x v="7"/>
    <s v="Not folow TV changing to lane EV"/>
    <m/>
    <m/>
    <m/>
    <m/>
    <m/>
    <m/>
    <m/>
  </r>
  <r>
    <n v="564"/>
    <s v="S2"/>
    <s v="VF6_PHL"/>
    <x v="0"/>
    <s v="hocld2"/>
    <x v="21"/>
    <x v="2"/>
    <s v="Non-Critical"/>
    <d v="1899-12-30T17:03:00"/>
    <x v="7"/>
    <s v="Follow fake TV"/>
    <m/>
    <m/>
    <m/>
    <m/>
    <m/>
    <m/>
    <m/>
  </r>
  <r>
    <n v="565"/>
    <s v="S2"/>
    <s v="VF6_PHL"/>
    <x v="0"/>
    <s v="hocld2"/>
    <x v="21"/>
    <x v="2"/>
    <s v="Non-Critical"/>
    <d v="1899-12-30T17:04:00"/>
    <x v="4"/>
    <s v="LKA trigger and show popup yellow on MHU although feature off"/>
    <m/>
    <m/>
    <m/>
    <m/>
    <m/>
    <m/>
    <m/>
  </r>
  <r>
    <n v="566"/>
    <s v="S2"/>
    <s v="VF6_PHL"/>
    <x v="0"/>
    <s v="hocld2"/>
    <x v="21"/>
    <x v="2"/>
    <s v="Non-Critical"/>
    <d v="1899-12-30T17:33:00"/>
    <x v="3"/>
    <s v="Intermitten warning in left side"/>
    <m/>
    <m/>
    <m/>
    <m/>
    <m/>
    <m/>
    <m/>
  </r>
  <r>
    <n v="567"/>
    <s v="S2"/>
    <s v="VF6_PHL"/>
    <x v="0"/>
    <s v="hocld2"/>
    <x v="21"/>
    <x v="2"/>
    <s v="Non-Critical"/>
    <d v="1899-12-30T19:13:00"/>
    <x v="11"/>
    <s v="Show popup Acc cancelled"/>
    <m/>
    <m/>
    <m/>
    <m/>
    <m/>
    <m/>
    <m/>
  </r>
  <r>
    <n v="568"/>
    <s v="S2"/>
    <s v="VF6_PHL"/>
    <x v="0"/>
    <s v="hocld2"/>
    <x v="21"/>
    <x v="2"/>
    <s v="Non-Critical"/>
    <d v="1899-12-30T19:20:00"/>
    <x v="4"/>
    <s v="Show popup LKA trigger when right deviative and turn right signal"/>
    <m/>
    <m/>
    <m/>
    <m/>
    <m/>
    <m/>
    <m/>
  </r>
  <r>
    <n v="569"/>
    <s v="S1"/>
    <s v="VF6_PHL"/>
    <x v="1"/>
    <s v="Anhnd57"/>
    <x v="21"/>
    <x v="2"/>
    <s v="Critical"/>
    <d v="1899-12-30T07:29:00"/>
    <x v="3"/>
    <s v="BSD intermittent in right"/>
    <m/>
    <m/>
    <n v="218"/>
    <d v="1899-12-30T06:29:52"/>
    <s v="MT_PHL_002"/>
    <s v="anhnd57"/>
    <n v="17"/>
  </r>
  <r>
    <n v="570"/>
    <s v="S1"/>
    <s v="VF6_PHL"/>
    <x v="1"/>
    <s v="Anhnd57"/>
    <x v="21"/>
    <x v="2"/>
    <s v="Non-Critical"/>
    <d v="1899-12-30T08:01:00"/>
    <x v="1"/>
    <s v="RCTA no sound warning"/>
    <m/>
    <m/>
    <m/>
    <m/>
    <m/>
    <m/>
    <m/>
  </r>
  <r>
    <n v="571"/>
    <s v="S1"/>
    <s v="VF6_PHL"/>
    <x v="1"/>
    <s v="Anhnd57"/>
    <x v="21"/>
    <x v="2"/>
    <s v="Non-Critical"/>
    <d v="1899-12-30T08:10:00"/>
    <x v="10"/>
    <s v="ELK intervention with solid line"/>
    <m/>
    <m/>
    <m/>
    <m/>
    <m/>
    <m/>
    <m/>
  </r>
  <r>
    <n v="572"/>
    <s v="S1"/>
    <s v="VF6_PHL"/>
    <x v="1"/>
    <s v="Anhnd57"/>
    <x v="21"/>
    <x v="2"/>
    <s v="Critical"/>
    <d v="1899-12-30T08:13:00"/>
    <x v="11"/>
    <s v="Decel without TV in front"/>
    <m/>
    <m/>
    <m/>
    <m/>
    <m/>
    <m/>
    <m/>
  </r>
  <r>
    <n v="573"/>
    <s v="S1"/>
    <s v="VF6_PHL"/>
    <x v="1"/>
    <s v="Anhnd57"/>
    <x v="21"/>
    <x v="2"/>
    <s v="Non-Critical"/>
    <d v="1899-12-30T08:21:00"/>
    <x v="11"/>
    <s v="ACC popup error"/>
    <m/>
    <m/>
    <m/>
    <m/>
    <m/>
    <m/>
    <m/>
  </r>
  <r>
    <n v="574"/>
    <s v="S1"/>
    <s v="VF6_PHL"/>
    <x v="1"/>
    <s v="Anhnd57"/>
    <x v="21"/>
    <x v="2"/>
    <s v="Non-Critical"/>
    <d v="1899-12-30T07:14:00"/>
    <x v="10"/>
    <s v="ELK intervention but don't show popup"/>
    <m/>
    <m/>
    <m/>
    <m/>
    <m/>
    <m/>
    <m/>
  </r>
  <r>
    <n v="575"/>
    <s v="S1"/>
    <s v="VF6_PHL"/>
    <x v="1"/>
    <s v="Anhnd57"/>
    <x v="21"/>
    <x v="2"/>
    <s v="Critical"/>
    <d v="1899-12-30T10:41:00"/>
    <x v="11"/>
    <s v="Decel when TV cutout"/>
    <m/>
    <m/>
    <m/>
    <m/>
    <m/>
    <m/>
    <m/>
  </r>
  <r>
    <n v="576"/>
    <s v="S1"/>
    <s v="VF6_PHL"/>
    <x v="1"/>
    <s v="Anhnd57"/>
    <x v="21"/>
    <x v="2"/>
    <s v="Non-Critical"/>
    <d v="1899-12-30T11:04:00"/>
    <x v="11"/>
    <s v="ACC detected TV in front but still accel then decel"/>
    <m/>
    <m/>
    <m/>
    <m/>
    <m/>
    <m/>
    <m/>
  </r>
  <r>
    <n v="577"/>
    <s v="S1"/>
    <s v="VF6_PHL"/>
    <x v="1"/>
    <s v="Anhnd57"/>
    <x v="21"/>
    <x v="2"/>
    <s v="Non-Critical"/>
    <d v="1899-12-30T11:07:00"/>
    <x v="3"/>
    <s v="Intermittent in right"/>
    <m/>
    <m/>
    <m/>
    <m/>
    <m/>
    <m/>
    <m/>
  </r>
  <r>
    <n v="578"/>
    <s v="S1"/>
    <s v="VF6_PHL"/>
    <x v="1"/>
    <s v="Anhnd57"/>
    <x v="21"/>
    <x v="2"/>
    <s v="Non-Critical"/>
    <d v="1899-12-30T11:15:00"/>
    <x v="2"/>
    <s v="Intermittent DOW in left when open the right door"/>
    <m/>
    <m/>
    <m/>
    <m/>
    <m/>
    <m/>
    <m/>
  </r>
  <r>
    <n v="579"/>
    <s v="S1"/>
    <s v="VF6_PHL"/>
    <x v="1"/>
    <s v="Anhnd57"/>
    <x v="21"/>
    <x v="2"/>
    <s v="Non-Critical"/>
    <d v="1899-12-30T11:21:00"/>
    <x v="11"/>
    <s v="Followed TV in front is flickering"/>
    <m/>
    <m/>
    <m/>
    <m/>
    <m/>
    <m/>
    <m/>
  </r>
  <r>
    <n v="580"/>
    <s v="S1"/>
    <s v="VF6_PHL"/>
    <x v="1"/>
    <s v="Anhnd57"/>
    <x v="21"/>
    <x v="2"/>
    <s v="Critical"/>
    <d v="1899-12-30T11:44:00"/>
    <x v="11"/>
    <s v="ACC auto decel"/>
    <m/>
    <m/>
    <m/>
    <m/>
    <m/>
    <m/>
    <m/>
  </r>
  <r>
    <n v="581"/>
    <s v="S1"/>
    <s v="VF6_PHL"/>
    <x v="1"/>
    <s v="Anhnd57"/>
    <x v="21"/>
    <x v="2"/>
    <s v="Non-Critical"/>
    <d v="1899-12-30T11:47:00"/>
    <x v="3"/>
    <s v="Intermittent in right"/>
    <m/>
    <m/>
    <m/>
    <m/>
    <m/>
    <m/>
    <m/>
  </r>
  <r>
    <n v="582"/>
    <s v="S1"/>
    <s v="VF6_PHL"/>
    <x v="1"/>
    <s v="Anhnd57"/>
    <x v="21"/>
    <x v="2"/>
    <s v="Non-Critical"/>
    <d v="1899-12-30T11:49:00"/>
    <x v="8"/>
    <s v="ALCA don't show popup when initiating change lane"/>
    <m/>
    <m/>
    <m/>
    <m/>
    <m/>
    <m/>
    <m/>
  </r>
  <r>
    <n v="583"/>
    <s v="S1"/>
    <s v="VF6_PHL"/>
    <x v="1"/>
    <s v="Anhnd57"/>
    <x v="21"/>
    <x v="2"/>
    <s v="Critical"/>
    <d v="1899-12-30T11:56:00"/>
    <x v="8"/>
    <s v="Change to right lane not success"/>
    <m/>
    <m/>
    <m/>
    <m/>
    <m/>
    <m/>
    <m/>
  </r>
  <r>
    <n v="584"/>
    <s v="S1"/>
    <s v="VF6_PHL"/>
    <x v="1"/>
    <s v="Anhnd57"/>
    <x v="21"/>
    <x v="2"/>
    <s v="Critical"/>
    <d v="1899-12-30T11:57:00"/>
    <x v="8"/>
    <s v="ALCA cancel after turn right indicator"/>
    <m/>
    <m/>
    <m/>
    <m/>
    <m/>
    <m/>
    <m/>
  </r>
  <r>
    <n v="585"/>
    <s v="S1"/>
    <s v="VF6_PHL"/>
    <x v="1"/>
    <s v="Anhnd57"/>
    <x v="21"/>
    <x v="2"/>
    <s v="Non-Critical"/>
    <d v="1899-12-30T13:27:00"/>
    <x v="10"/>
    <s v="Icon ELK  intervention"/>
    <m/>
    <m/>
    <m/>
    <m/>
    <m/>
    <m/>
    <m/>
  </r>
  <r>
    <n v="586"/>
    <s v="S2"/>
    <s v="VF6_PHL"/>
    <x v="1"/>
    <s v="HieuNM33"/>
    <x v="21"/>
    <x v="2"/>
    <s v="Non-Critical"/>
    <d v="1899-12-30T15:23:00"/>
    <x v="0"/>
    <s v="Warring Lv2 without TV behind"/>
    <m/>
    <m/>
    <n v="300"/>
    <d v="1899-12-30T11:04:01"/>
    <s v="HW_PHL_CTF"/>
    <s v="CTF"/>
    <n v="20"/>
  </r>
  <r>
    <n v="587"/>
    <s v="S2"/>
    <s v="VF6_PHL"/>
    <x v="1"/>
    <s v="HieuNM33"/>
    <x v="21"/>
    <x v="2"/>
    <s v="Critical"/>
    <d v="1899-12-30T15:33:00"/>
    <x v="11"/>
    <s v="There is no follow TV infront when EV cut-in the right lane"/>
    <m/>
    <m/>
    <m/>
    <m/>
    <m/>
    <m/>
    <m/>
  </r>
  <r>
    <n v="588"/>
    <s v="S2"/>
    <s v="VF6_PHL"/>
    <x v="1"/>
    <s v="HieuNM33"/>
    <x v="21"/>
    <x v="2"/>
    <s v="Critical"/>
    <d v="1899-12-30T15:56:00"/>
    <x v="11"/>
    <s v="ACC automatically deactivate. Have many ADAS issue apprear on MDU"/>
    <m/>
    <m/>
    <m/>
    <m/>
    <m/>
    <m/>
    <m/>
  </r>
  <r>
    <n v="589"/>
    <s v="S2"/>
    <s v="VF6_PHL"/>
    <x v="1"/>
    <s v="HieuNM33"/>
    <x v="21"/>
    <x v="2"/>
    <s v="Critical"/>
    <d v="1899-12-30T16:00:00"/>
    <x v="11"/>
    <s v="ACC S&amp;G is jerk"/>
    <m/>
    <m/>
    <m/>
    <m/>
    <m/>
    <m/>
    <m/>
  </r>
  <r>
    <n v="590"/>
    <s v="S2"/>
    <s v="VF6_PHL"/>
    <x v="1"/>
    <s v="HieuNM33"/>
    <x v="21"/>
    <x v="2"/>
    <s v="Critical"/>
    <d v="1899-12-30T16:01:00"/>
    <x v="11"/>
    <s v="There is no down speed when have TV cut in from right side"/>
    <m/>
    <m/>
    <m/>
    <m/>
    <m/>
    <m/>
    <m/>
  </r>
  <r>
    <n v="591"/>
    <s v="S2"/>
    <s v="VF6_PHL"/>
    <x v="1"/>
    <s v="HieuNM33"/>
    <x v="21"/>
    <x v="2"/>
    <s v="Non-Critical"/>
    <d v="1899-12-30T16:03:00"/>
    <x v="11"/>
    <s v="Jerk without reason. Need to check"/>
    <m/>
    <m/>
    <m/>
    <m/>
    <m/>
    <m/>
    <m/>
  </r>
  <r>
    <n v="592"/>
    <s v="S2"/>
    <s v="VF6_PHL"/>
    <x v="1"/>
    <s v="HieuNM33"/>
    <x v="21"/>
    <x v="2"/>
    <s v="Critical"/>
    <d v="1899-12-30T16:19:00"/>
    <x v="7"/>
    <s v="No down speed when have TV standstill in front"/>
    <m/>
    <m/>
    <m/>
    <m/>
    <m/>
    <m/>
    <m/>
  </r>
  <r>
    <n v="593"/>
    <s v="S2"/>
    <s v="VF6_PHL"/>
    <x v="1"/>
    <s v="HieuNM33"/>
    <x v="21"/>
    <x v="2"/>
    <s v="Non-Critical"/>
    <d v="1899-12-30T16:21:00"/>
    <x v="7"/>
    <s v="Dont have sound warning when departs to left lane"/>
    <m/>
    <m/>
    <m/>
    <m/>
    <m/>
    <m/>
    <m/>
  </r>
  <r>
    <n v="594"/>
    <s v="S2"/>
    <s v="VF6_PHL"/>
    <x v="1"/>
    <s v="HieuNM33"/>
    <x v="21"/>
    <x v="2"/>
    <s v="Non-Critical"/>
    <d v="1899-12-30T16:26:00"/>
    <x v="7"/>
    <s v="There is no sound warning when departs to right lane"/>
    <m/>
    <m/>
    <m/>
    <m/>
    <m/>
    <m/>
    <m/>
  </r>
  <r>
    <n v="595"/>
    <s v="S2"/>
    <s v="VF6_PHL"/>
    <x v="1"/>
    <s v="HieuNM33"/>
    <x v="21"/>
    <x v="2"/>
    <s v="Non-Critical"/>
    <d v="1899-12-30T16:31:00"/>
    <x v="7"/>
    <s v="No reactive after departs the lane on the curve"/>
    <m/>
    <m/>
    <m/>
    <m/>
    <m/>
    <m/>
    <m/>
  </r>
  <r>
    <n v="596"/>
    <s v="S2"/>
    <s v="VF6_PHL"/>
    <x v="1"/>
    <s v="HieuNM33"/>
    <x v="21"/>
    <x v="2"/>
    <s v="Critical"/>
    <d v="1899-12-30T16:35:00"/>
    <x v="10"/>
    <s v="There is no warning when departs to yellow solid line"/>
    <m/>
    <m/>
    <m/>
    <m/>
    <m/>
    <m/>
    <m/>
  </r>
  <r>
    <n v="597"/>
    <s v="S2"/>
    <s v="VF6_PHL"/>
    <x v="1"/>
    <s v="HieuNM33"/>
    <x v="21"/>
    <x v="2"/>
    <s v="Non-Critical"/>
    <d v="1899-12-30T16:35:00"/>
    <x v="10"/>
    <s v="Not show the lane in HMI"/>
    <m/>
    <m/>
    <m/>
    <m/>
    <m/>
    <m/>
    <m/>
  </r>
  <r>
    <n v="598"/>
    <s v="S2"/>
    <s v="VF6_PHL"/>
    <x v="1"/>
    <s v="HieuNM33"/>
    <x v="21"/>
    <x v="2"/>
    <s v="Non-Critical"/>
    <d v="1899-12-30T16:45:00"/>
    <x v="3"/>
    <s v="Waning in right side with TV so far in the behind"/>
    <m/>
    <m/>
    <m/>
    <m/>
    <m/>
    <m/>
    <m/>
  </r>
  <r>
    <n v="599"/>
    <s v="S2"/>
    <s v="VF6_PHL"/>
    <x v="1"/>
    <s v="HieuNM33"/>
    <x v="21"/>
    <x v="2"/>
    <s v="Non-Critical"/>
    <d v="1899-12-30T17:40:00"/>
    <x v="10"/>
    <s v="Still have warning with dashed line"/>
    <m/>
    <m/>
    <m/>
    <m/>
    <m/>
    <m/>
    <m/>
  </r>
  <r>
    <n v="600"/>
    <s v="S2"/>
    <s v="VF6_PHL"/>
    <x v="1"/>
    <s v="HieuNM33"/>
    <x v="21"/>
    <x v="2"/>
    <s v="Non-Critical"/>
    <d v="1899-12-30T17:43:00"/>
    <x v="10"/>
    <s v="Still have warning with dashed line in right side"/>
    <m/>
    <m/>
    <m/>
    <m/>
    <m/>
    <m/>
    <m/>
  </r>
  <r>
    <n v="601"/>
    <s v="S2"/>
    <s v="VF6_PHL"/>
    <x v="1"/>
    <s v="HieuNM33"/>
    <x v="21"/>
    <x v="2"/>
    <s v="Non-Critical"/>
    <d v="1899-12-30T19:01:00"/>
    <x v="11"/>
    <s v="Detect motor as car on HMI"/>
    <m/>
    <m/>
    <m/>
    <m/>
    <m/>
    <m/>
    <m/>
  </r>
  <r>
    <n v="596"/>
    <s v="S2"/>
    <s v="VF6_PHL"/>
    <x v="1"/>
    <s v="HieuNM33"/>
    <x v="21"/>
    <x v="2"/>
    <s v="Critical"/>
    <d v="1899-12-30T19:48:00"/>
    <x v="14"/>
    <s v="Popup &quot; Drowsiness Monitoring inoperative&quot; on MDU"/>
    <m/>
    <m/>
    <m/>
    <m/>
    <m/>
    <m/>
    <m/>
  </r>
  <r>
    <n v="603"/>
    <s v="S2"/>
    <s v="VF6_PHL"/>
    <x v="1"/>
    <s v="HieuNM33"/>
    <x v="21"/>
    <x v="2"/>
    <s v="Non-Critical"/>
    <d v="1899-12-30T21:06:00"/>
    <x v="1"/>
    <s v="False warning"/>
    <m/>
    <m/>
    <m/>
    <m/>
    <m/>
    <m/>
    <m/>
  </r>
  <r>
    <n v="604"/>
    <s v="S2"/>
    <s v="VF6_PHL"/>
    <x v="1"/>
    <s v="HieuNM33"/>
    <x v="22"/>
    <x v="2"/>
    <s v="Non-Critical"/>
    <d v="1899-12-30T00:03:00"/>
    <x v="11"/>
    <s v="Identify 3-wheeled vehicle as truck"/>
    <m/>
    <m/>
    <m/>
    <m/>
    <m/>
    <m/>
    <m/>
  </r>
  <r>
    <n v="605"/>
    <s v="S2"/>
    <s v="VF6_PHL"/>
    <x v="1"/>
    <s v="HieuNM33"/>
    <x v="22"/>
    <x v="2"/>
    <s v="Non-Critical"/>
    <d v="1899-12-30T00:14:00"/>
    <x v="11"/>
    <s v="Identify 3-wheeled vehicle as truck"/>
    <m/>
    <m/>
    <m/>
    <m/>
    <m/>
    <m/>
    <m/>
  </r>
  <r>
    <n v="606"/>
    <s v="S1"/>
    <s v="VF6_PHL"/>
    <x v="0"/>
    <s v="Daitv4"/>
    <x v="21"/>
    <x v="2"/>
    <s v="Non-Critical"/>
    <d v="1899-12-30T08:51:00"/>
    <x v="8"/>
    <s v="cannot switch to the right lane"/>
    <m/>
    <m/>
    <n v="210"/>
    <d v="1899-12-30T04:59:02"/>
    <m/>
    <s v="Tutv15"/>
    <n v="11"/>
  </r>
  <r>
    <n v="607"/>
    <s v="S1"/>
    <s v="VF6_PHL"/>
    <x v="0"/>
    <s v="Daitv4"/>
    <x v="21"/>
    <x v="2"/>
    <s v="Non-Critical"/>
    <d v="1899-12-30T09:06:00"/>
    <x v="8"/>
    <s v="cannot turn right without a TV"/>
    <m/>
    <m/>
    <m/>
    <m/>
    <m/>
    <m/>
    <m/>
  </r>
  <r>
    <n v="608"/>
    <s v="S1"/>
    <s v="VF6_PHL"/>
    <x v="0"/>
    <s v="Daitv4"/>
    <x v="21"/>
    <x v="2"/>
    <s v="Non-Critical"/>
    <d v="1899-12-30T09:13:00"/>
    <x v="8"/>
    <s v="do not display pop-up when turning on the blinkers with a solid line"/>
    <m/>
    <m/>
    <m/>
    <m/>
    <m/>
    <m/>
    <m/>
  </r>
  <r>
    <n v="609"/>
    <s v="S1"/>
    <s v="VF6_PHL"/>
    <x v="0"/>
    <s v="Daitv4"/>
    <x v="21"/>
    <x v="2"/>
    <s v="Non-Critical"/>
    <d v="1899-12-30T09:27:00"/>
    <x v="8"/>
    <s v="The vehicle still successfully changes lanes when the driver steps on the gas."/>
    <m/>
    <m/>
    <m/>
    <m/>
    <m/>
    <m/>
    <m/>
  </r>
  <r>
    <n v="610"/>
    <s v="S1"/>
    <s v="VF6_PHL"/>
    <x v="0"/>
    <s v="Daitv4"/>
    <x v="21"/>
    <x v="2"/>
    <s v="Non-Critical"/>
    <d v="1899-12-30T09:31:00"/>
    <x v="7"/>
    <s v="HWA is downgraded when ALCA successfully changes lanes."/>
    <m/>
    <m/>
    <m/>
    <m/>
    <m/>
    <m/>
    <m/>
  </r>
  <r>
    <n v="611"/>
    <s v="S1"/>
    <s v="VF6_PHL"/>
    <x v="0"/>
    <s v="Daitv4"/>
    <x v="21"/>
    <x v="2"/>
    <s v="Non-Critical"/>
    <d v="1899-12-30T09:52:00"/>
    <x v="7"/>
    <s v="Follow the car next to you."/>
    <m/>
    <m/>
    <m/>
    <m/>
    <m/>
    <m/>
    <m/>
  </r>
  <r>
    <n v="612"/>
    <s v="S1"/>
    <s v="VF6_PHL"/>
    <x v="0"/>
    <s v="Daitv4"/>
    <x v="21"/>
    <x v="2"/>
    <s v="Non-Critical"/>
    <d v="1899-12-30T10:11:00"/>
    <x v="8"/>
    <s v="lost ALCA icon"/>
    <m/>
    <m/>
    <m/>
    <m/>
    <m/>
    <m/>
    <m/>
  </r>
  <r>
    <n v="613"/>
    <s v="S1"/>
    <s v="VF6_PHL"/>
    <x v="0"/>
    <s v="Daitv4"/>
    <x v="21"/>
    <x v="2"/>
    <s v="Critical"/>
    <d v="1899-12-30T10:25:00"/>
    <x v="7"/>
    <s v="HWA downgraded when turning."/>
    <m/>
    <m/>
    <m/>
    <m/>
    <m/>
    <m/>
    <m/>
  </r>
  <r>
    <n v="614"/>
    <s v="S1"/>
    <s v="VF6_PHL"/>
    <x v="0"/>
    <s v="Daitv4"/>
    <x v="21"/>
    <x v="2"/>
    <s v="Critical"/>
    <d v="1899-12-30T10:30:00"/>
    <x v="7"/>
    <s v="cancel ALCA when changing to the left lane without a TV"/>
    <m/>
    <m/>
    <m/>
    <m/>
    <m/>
    <m/>
    <m/>
  </r>
  <r>
    <n v="615"/>
    <s v="S1"/>
    <s v="VF6_PHL"/>
    <x v="0"/>
    <s v="Daitv4"/>
    <x v="21"/>
    <x v="2"/>
    <s v="Non-Critical"/>
    <d v="1899-12-30T11:04:00"/>
    <x v="7"/>
    <s v="follow flickering when the TV is changing lanes"/>
    <m/>
    <m/>
    <m/>
    <m/>
    <m/>
    <m/>
    <m/>
  </r>
  <r>
    <n v="616"/>
    <s v="S1"/>
    <s v="VF6_PHL"/>
    <x v="0"/>
    <s v="Daitv4"/>
    <x v="21"/>
    <x v="2"/>
    <s v="Non-Critical"/>
    <d v="1899-12-30T11:09:00"/>
    <x v="7"/>
    <s v="Follow TV on the side"/>
    <m/>
    <m/>
    <m/>
    <m/>
    <m/>
    <m/>
    <m/>
  </r>
  <r>
    <n v="617"/>
    <s v="S2"/>
    <s v="VF6_PHL"/>
    <x v="0"/>
    <s v="hocld2"/>
    <x v="21"/>
    <x v="2"/>
    <s v="Non-Critical"/>
    <d v="1899-12-30T14:49:00"/>
    <x v="3"/>
    <s v="Off warning in left side soon"/>
    <m/>
    <m/>
    <n v="276"/>
    <d v="1899-12-30T06:35:25"/>
    <s v="HW_VĐ_01"/>
    <s v="Lưu  Thành Chương"/>
    <n v="10"/>
  </r>
  <r>
    <n v="618"/>
    <s v="S2"/>
    <s v="VF6_PHL"/>
    <x v="0"/>
    <s v="hocld2"/>
    <x v="21"/>
    <x v="2"/>
    <s v="Non-Critical"/>
    <d v="1899-12-30T14:39:00"/>
    <x v="3"/>
    <s v="Turn off warning late in right side"/>
    <m/>
    <m/>
    <m/>
    <m/>
    <m/>
    <m/>
    <m/>
  </r>
  <r>
    <n v="619"/>
    <s v="S2"/>
    <s v="VF6_PHL"/>
    <x v="0"/>
    <s v="hocld2"/>
    <x v="21"/>
    <x v="2"/>
    <s v="Non-Critical"/>
    <d v="1899-12-30T15:19:00"/>
    <x v="11"/>
    <s v="Show popup ACC cancelled"/>
    <m/>
    <m/>
    <m/>
    <m/>
    <m/>
    <m/>
    <m/>
  </r>
  <r>
    <n v="620"/>
    <s v="S2"/>
    <s v="VF6_PHL"/>
    <x v="0"/>
    <s v="hocld2"/>
    <x v="21"/>
    <x v="2"/>
    <s v="Non-Critical"/>
    <d v="1899-12-30T16:36:00"/>
    <x v="7"/>
    <s v="Show fake TV on lane EV on MHU"/>
    <m/>
    <m/>
    <m/>
    <m/>
    <m/>
    <m/>
    <m/>
  </r>
  <r>
    <n v="621"/>
    <s v="S2"/>
    <s v="VF6_PHL"/>
    <x v="0"/>
    <s v="hocld2"/>
    <x v="21"/>
    <x v="2"/>
    <s v="Non-Critical"/>
    <d v="1899-12-30T16:38:00"/>
    <x v="7"/>
    <s v="Not folow TV changing to lane EV"/>
    <m/>
    <m/>
    <m/>
    <m/>
    <m/>
    <m/>
    <m/>
  </r>
  <r>
    <n v="622"/>
    <s v="S2"/>
    <s v="VF6_PHL"/>
    <x v="0"/>
    <s v="hocld2"/>
    <x v="21"/>
    <x v="2"/>
    <s v="Non-Critical"/>
    <d v="1899-12-30T17:03:00"/>
    <x v="7"/>
    <s v="Follow fake TV"/>
    <m/>
    <m/>
    <m/>
    <m/>
    <m/>
    <m/>
    <m/>
  </r>
  <r>
    <n v="623"/>
    <s v="S2"/>
    <s v="VF6_PHL"/>
    <x v="0"/>
    <s v="hocld2"/>
    <x v="21"/>
    <x v="2"/>
    <s v="Non-Critical"/>
    <d v="1899-12-30T17:04:00"/>
    <x v="4"/>
    <s v="LKA trigger and show popup yellow on MHU although feature off"/>
    <m/>
    <m/>
    <m/>
    <m/>
    <m/>
    <m/>
    <m/>
  </r>
  <r>
    <n v="624"/>
    <s v="S2"/>
    <s v="VF6_PHL"/>
    <x v="0"/>
    <s v="hocld2"/>
    <x v="21"/>
    <x v="2"/>
    <s v="Non-Critical"/>
    <d v="1899-12-30T17:33:00"/>
    <x v="3"/>
    <s v="Intermitten warning in left side"/>
    <m/>
    <m/>
    <m/>
    <m/>
    <m/>
    <m/>
    <m/>
  </r>
  <r>
    <n v="625"/>
    <s v="S2"/>
    <s v="VF6_PHL"/>
    <x v="0"/>
    <s v="hocld2"/>
    <x v="21"/>
    <x v="2"/>
    <s v="Non-Critical"/>
    <d v="1899-12-30T19:13:00"/>
    <x v="11"/>
    <s v="Show popup Acc cancelled"/>
    <m/>
    <m/>
    <m/>
    <m/>
    <m/>
    <m/>
    <m/>
  </r>
  <r>
    <n v="626"/>
    <s v="S2"/>
    <s v="VF6_PHL"/>
    <x v="0"/>
    <s v="hocld2"/>
    <x v="21"/>
    <x v="2"/>
    <s v="Non-Critical"/>
    <d v="1899-12-30T19:20:00"/>
    <x v="4"/>
    <s v="Show popup LKA trigger when right deviative and turn right signal"/>
    <m/>
    <m/>
    <m/>
    <m/>
    <m/>
    <m/>
    <m/>
  </r>
  <r>
    <n v="627"/>
    <s v="S1"/>
    <s v="VF6_PHL"/>
    <x v="0"/>
    <s v="Daitv4"/>
    <x v="22"/>
    <x v="2"/>
    <s v="Non-Critical"/>
    <d v="1899-12-30T06:49:00"/>
    <x v="7"/>
    <s v="Follow TV next lane"/>
    <m/>
    <m/>
    <n v="192"/>
    <d v="1899-12-30T06:29:04"/>
    <s v="HW_VĐ_01"/>
    <s v="Daitv4"/>
    <n v="9"/>
  </r>
  <r>
    <n v="628"/>
    <s v="S1"/>
    <s v="VF6_PHL"/>
    <x v="0"/>
    <s v="Daitv4"/>
    <x v="22"/>
    <x v="2"/>
    <s v="Non-Critical"/>
    <d v="1899-12-30T06:54:00"/>
    <x v="7"/>
    <s v="Follow TV next lane when in to the curve"/>
    <m/>
    <m/>
    <m/>
    <m/>
    <m/>
    <m/>
    <m/>
  </r>
  <r>
    <n v="629"/>
    <s v="S1"/>
    <s v="VF6_PHL"/>
    <x v="0"/>
    <s v="Daitv4"/>
    <x v="22"/>
    <x v="2"/>
    <s v="Non-Critical"/>
    <d v="1899-12-30T08:10:00"/>
    <x v="7"/>
    <s v="Follow the motorcycle but still accelerate to level 4."/>
    <m/>
    <m/>
    <m/>
    <m/>
    <m/>
    <m/>
    <m/>
  </r>
  <r>
    <n v="630"/>
    <s v="S1"/>
    <s v="VF6_PHL"/>
    <x v="0"/>
    <s v="Daitv4"/>
    <x v="22"/>
    <x v="2"/>
    <s v="Non-Critical"/>
    <d v="1899-12-30T08:26:00"/>
    <x v="7"/>
    <s v="No follow TV is motorbike in EV lane"/>
    <m/>
    <m/>
    <m/>
    <m/>
    <m/>
    <m/>
    <m/>
  </r>
  <r>
    <n v="631"/>
    <s v="S1"/>
    <s v="VF6_PHL"/>
    <x v="0"/>
    <s v="Daitv4"/>
    <x v="22"/>
    <x v="2"/>
    <s v="Non-Critical"/>
    <d v="1899-12-30T11:18:00"/>
    <x v="7"/>
    <s v="Flick follow TV"/>
    <m/>
    <m/>
    <m/>
    <m/>
    <m/>
    <m/>
    <m/>
  </r>
  <r>
    <n v="632"/>
    <s v="S1"/>
    <s v="VF6_PHL"/>
    <x v="0"/>
    <s v="Daitv4"/>
    <x v="22"/>
    <x v="2"/>
    <s v="Non-Critical"/>
    <d v="1899-12-30T11:37:00"/>
    <x v="8"/>
    <s v="Flick icon ALCA"/>
    <m/>
    <m/>
    <m/>
    <m/>
    <m/>
    <m/>
    <m/>
  </r>
  <r>
    <n v="633"/>
    <s v="S1"/>
    <s v="VF6_PHL"/>
    <x v="0"/>
    <s v="Daitv4"/>
    <x v="22"/>
    <x v="2"/>
    <s v="Non-Critical"/>
    <d v="1899-12-30T11:39:00"/>
    <x v="7"/>
    <s v="Sound warning  abnormal"/>
    <m/>
    <m/>
    <m/>
    <m/>
    <m/>
    <m/>
    <m/>
  </r>
  <r>
    <n v="634"/>
    <s v="S1"/>
    <s v="VF6_PHL"/>
    <x v="0"/>
    <s v="Daitv4"/>
    <x v="22"/>
    <x v="2"/>
    <s v="Non-Critical"/>
    <d v="1899-12-30T11:49:00"/>
    <x v="7"/>
    <s v="HWA can not reactive when turn off signal"/>
    <m/>
    <m/>
    <m/>
    <m/>
    <m/>
    <m/>
    <m/>
  </r>
  <r>
    <n v="635"/>
    <s v="S1"/>
    <s v="VF6_PHL"/>
    <x v="0"/>
    <s v="Daitv4"/>
    <x v="22"/>
    <x v="2"/>
    <s v="Non-Critical"/>
    <d v="1899-12-30T12:04:00"/>
    <x v="11"/>
    <s v="Show icon ACC red in HUD"/>
    <m/>
    <m/>
    <m/>
    <m/>
    <m/>
    <m/>
    <m/>
  </r>
  <r>
    <n v="636"/>
    <s v="S2"/>
    <s v="VF6_PHL"/>
    <x v="0"/>
    <s v="Anhnd58"/>
    <x v="22"/>
    <x v="2"/>
    <s v="Non-Critical"/>
    <d v="1899-12-30T15:16:00"/>
    <x v="8"/>
    <s v="kết thúc quá trình chuyển làn không đi vào giữa làm"/>
    <m/>
    <m/>
    <n v="335"/>
    <d v="1899-12-30T07:10:29"/>
    <s v="HW_VĐ_01"/>
    <s v="Anhnd58"/>
    <n v="10"/>
  </r>
  <r>
    <n v="637"/>
    <s v="S2"/>
    <s v="VF6_PHL"/>
    <x v="0"/>
    <s v="Anhnd58"/>
    <x v="22"/>
    <x v="2"/>
    <s v="Non-Critical"/>
    <d v="1899-12-30T15:18:00"/>
    <x v="8"/>
    <s v="tự hủy khi đang chuyển làn"/>
    <m/>
    <m/>
    <m/>
    <m/>
    <m/>
    <m/>
    <m/>
  </r>
  <r>
    <n v="638"/>
    <s v="S2"/>
    <s v="VF6_PHL"/>
    <x v="0"/>
    <s v="Anhnd58"/>
    <x v="22"/>
    <x v="2"/>
    <s v="Non-Critical"/>
    <d v="1899-12-30T15:35:00"/>
    <x v="8"/>
    <s v="trong lúc chuyển làn xe có tăng tốc nhẹ vượt quá setspeed"/>
    <m/>
    <m/>
    <m/>
    <m/>
    <m/>
    <m/>
    <m/>
  </r>
  <r>
    <n v="639"/>
    <s v="S2"/>
    <s v="VF6_PHL"/>
    <x v="0"/>
    <s v="Anhnd58"/>
    <x v="22"/>
    <x v="2"/>
    <s v="Non-Critical"/>
    <d v="1899-12-30T15:36:00"/>
    <x v="8"/>
    <s v="trong lúc chuyển làng xe tự tăng tốc nhẹ vượt quá setspeed"/>
    <m/>
    <m/>
    <m/>
    <m/>
    <m/>
    <m/>
    <m/>
  </r>
  <r>
    <n v="640"/>
    <s v="S2"/>
    <s v="VF6_PHL"/>
    <x v="0"/>
    <s v="Anhnd58"/>
    <x v="22"/>
    <x v="2"/>
    <s v="Non-Critical"/>
    <d v="1899-12-30T15:49:00"/>
    <x v="5"/>
    <s v="vẫn hiển thị vạch vàng khi chuyển làn có xi nhan"/>
    <m/>
    <m/>
    <m/>
    <m/>
    <m/>
    <m/>
    <m/>
  </r>
  <r>
    <n v="641"/>
    <s v="S2"/>
    <s v="VF6_PHL"/>
    <x v="0"/>
    <s v="Anhnd58"/>
    <x v="22"/>
    <x v="2"/>
    <s v="Critical"/>
    <d v="1899-12-30T16:35:00"/>
    <x v="4"/>
    <s v="LKA not working on the right"/>
    <m/>
    <m/>
    <m/>
    <m/>
    <m/>
    <m/>
    <m/>
  </r>
  <r>
    <n v="642"/>
    <s v="S2"/>
    <s v="VF6_PHL"/>
    <x v="0"/>
    <s v="Anhnd58"/>
    <x v="22"/>
    <x v="2"/>
    <s v="Critical"/>
    <d v="1899-12-30T17:35:00"/>
    <x v="4"/>
    <s v="LKA not working on the right"/>
    <m/>
    <m/>
    <m/>
    <m/>
    <m/>
    <m/>
    <m/>
  </r>
  <r>
    <n v="643"/>
    <s v="S2"/>
    <s v="VF6_PHL"/>
    <x v="0"/>
    <s v="Anhnd58"/>
    <x v="22"/>
    <x v="2"/>
    <s v="Critical"/>
    <d v="1899-12-30T20:32:00"/>
    <x v="4"/>
    <s v="LKA not working on the right"/>
    <m/>
    <m/>
    <m/>
    <m/>
    <m/>
    <m/>
    <m/>
  </r>
  <r>
    <n v="644"/>
    <s v="S2"/>
    <s v="VF6_PHL"/>
    <x v="0"/>
    <s v="Anhnd58"/>
    <x v="22"/>
    <x v="2"/>
    <s v="Non-Critical"/>
    <d v="1899-12-30T20:44:00"/>
    <x v="2"/>
    <s v="Canh bao nhap nhay ben phai"/>
    <m/>
    <m/>
    <m/>
    <m/>
    <m/>
    <m/>
    <m/>
  </r>
  <r>
    <n v="645"/>
    <s v="S2"/>
    <s v="VF6_PHL"/>
    <x v="0"/>
    <s v="Anhnd58"/>
    <x v="22"/>
    <x v="2"/>
    <s v="Non-Critical"/>
    <d v="1899-12-30T20:45:00"/>
    <x v="2"/>
    <s v="DOW canh bao khong lien tiep khi nhieu TV vao ben phai"/>
    <m/>
    <m/>
    <m/>
    <m/>
    <m/>
    <m/>
    <m/>
  </r>
  <r>
    <n v="646"/>
    <s v="S1"/>
    <s v="VF6_PHL"/>
    <x v="1"/>
    <s v="Anhnd57"/>
    <x v="22"/>
    <x v="2"/>
    <s v="Critical"/>
    <d v="1899-12-30T10:55:00"/>
    <x v="11"/>
    <s v="ACC popup error"/>
    <m/>
    <m/>
    <n v="97"/>
    <d v="1899-12-30T06:16:17"/>
    <s v="CT_PHL_001"/>
    <s v="Bùi Hùng CTF"/>
    <n v="17"/>
  </r>
  <r>
    <n v="647"/>
    <s v="S1"/>
    <s v="VF6_PHL"/>
    <x v="1"/>
    <s v="Anhnd57"/>
    <x v="22"/>
    <x v="2"/>
    <s v="Critical"/>
    <d v="1899-12-30T10:59:00"/>
    <x v="7"/>
    <s v="HWA icon changes from blue to gray while the driver handoff for 3 seconds"/>
    <m/>
    <m/>
    <m/>
    <m/>
    <m/>
    <m/>
    <m/>
  </r>
  <r>
    <n v="648"/>
    <s v="S1"/>
    <s v="VF6_PHL"/>
    <x v="1"/>
    <s v="Anhnd57"/>
    <x v="22"/>
    <x v="2"/>
    <s v="Critical"/>
    <d v="1899-12-30T11:01:00"/>
    <x v="11"/>
    <s v="Stop &amp; Go but tends to stop even when the TV in front is moving, there is a delay in following the TV"/>
    <m/>
    <m/>
    <m/>
    <m/>
    <m/>
    <m/>
    <m/>
  </r>
  <r>
    <n v="649"/>
    <s v="S1"/>
    <s v="VF6_PHL"/>
    <x v="1"/>
    <s v="Anhnd57"/>
    <x v="22"/>
    <x v="2"/>
    <s v="Critical"/>
    <d v="1899-12-30T11:13:00"/>
    <x v="11"/>
    <s v="ACC makes a strong stop in the middle of the lane"/>
    <m/>
    <m/>
    <m/>
    <m/>
    <m/>
    <m/>
    <m/>
  </r>
  <r>
    <n v="650"/>
    <s v="S1"/>
    <s v="VF6_PHL"/>
    <x v="1"/>
    <s v="Anhnd57"/>
    <x v="22"/>
    <x v="2"/>
    <s v="Non-Critical"/>
    <d v="1899-12-30T11:15:00"/>
    <x v="2"/>
    <s v="Intermittent in right"/>
    <m/>
    <m/>
    <m/>
    <m/>
    <m/>
    <m/>
    <m/>
  </r>
  <r>
    <n v="651"/>
    <s v="S1"/>
    <s v="VF6_PHL"/>
    <x v="1"/>
    <s v="Anhnd57"/>
    <x v="22"/>
    <x v="2"/>
    <s v="Critical"/>
    <d v="1899-12-30T11:18:00"/>
    <x v="11"/>
    <s v="ACC jerks in Stop &amp; Go, delayed response when needing to move while the TV in front moves"/>
    <m/>
    <m/>
    <m/>
    <m/>
    <m/>
    <m/>
    <m/>
  </r>
  <r>
    <n v="652"/>
    <s v="S1"/>
    <s v="VF6_PHL"/>
    <x v="1"/>
    <s v="Anhnd57"/>
    <x v="22"/>
    <x v="2"/>
    <s v="Critical"/>
    <d v="1899-12-30T11:25:00"/>
    <x v="11"/>
    <s v="ACC follows the TV in front with a dangerously close gap"/>
    <m/>
    <m/>
    <m/>
    <m/>
    <m/>
    <m/>
    <m/>
  </r>
  <r>
    <n v="653"/>
    <s v="S1"/>
    <s v="VF6_PHL"/>
    <x v="1"/>
    <s v="Anhnd57"/>
    <x v="22"/>
    <x v="2"/>
    <s v="Critical"/>
    <d v="1899-12-30T11:26:00"/>
    <x v="11"/>
    <s v="ACC does not detect the TV in front"/>
    <m/>
    <m/>
    <m/>
    <m/>
    <m/>
    <m/>
    <m/>
  </r>
  <r>
    <n v="654"/>
    <s v="S1"/>
    <s v="VF6_PHL"/>
    <x v="1"/>
    <s v="Anhnd57"/>
    <x v="22"/>
    <x v="2"/>
    <s v="Non-Critical"/>
    <d v="1899-12-30T15:17:00"/>
    <x v="5"/>
    <s v="No sound warning"/>
    <m/>
    <m/>
    <m/>
    <m/>
    <m/>
    <m/>
    <m/>
  </r>
  <r>
    <n v="655"/>
    <s v="S1"/>
    <s v="VF6_PHL"/>
    <x v="1"/>
    <s v="Anhnd57"/>
    <x v="22"/>
    <x v="2"/>
    <s v="Non-Critical"/>
    <d v="1899-12-30T15:25:00"/>
    <x v="3"/>
    <s v="Intermittent BSD in right"/>
    <m/>
    <m/>
    <m/>
    <m/>
    <m/>
    <m/>
    <m/>
  </r>
  <r>
    <n v="656"/>
    <s v="S1"/>
    <s v="VF6_PHL"/>
    <x v="1"/>
    <s v="Anhnd57"/>
    <x v="22"/>
    <x v="2"/>
    <s v="Critical"/>
    <d v="1899-12-30T15:26:00"/>
    <x v="11"/>
    <s v="ACC detects and decelerates with the TV in front too far or oncoming TV"/>
    <m/>
    <m/>
    <m/>
    <m/>
    <m/>
    <m/>
    <m/>
  </r>
  <r>
    <n v="657"/>
    <s v="S1"/>
    <s v="VF6_PHL"/>
    <x v="1"/>
    <s v="Anhnd57"/>
    <x v="22"/>
    <x v="2"/>
    <s v="Critical"/>
    <d v="1899-12-30T15:42:00"/>
    <x v="11"/>
    <s v="ACC detects a bus as a motorbike"/>
    <m/>
    <m/>
    <m/>
    <m/>
    <m/>
    <m/>
    <m/>
  </r>
  <r>
    <n v="658"/>
    <s v="S1"/>
    <s v="VF6_PHL"/>
    <x v="1"/>
    <s v="Anhnd57"/>
    <x v="22"/>
    <x v="2"/>
    <s v="Critical"/>
    <d v="1899-12-30T16:18:00"/>
    <x v="11"/>
    <s v="ACC Stop &amp; Go with a long gap with the TV in front"/>
    <m/>
    <m/>
    <m/>
    <m/>
    <m/>
    <m/>
    <m/>
  </r>
  <r>
    <n v="659"/>
    <s v="S1"/>
    <s v="VF6_PHL"/>
    <x v="1"/>
    <s v="Anhnd57"/>
    <x v="22"/>
    <x v="2"/>
    <s v="Critical"/>
    <d v="1899-12-30T16:24:00"/>
    <x v="11"/>
    <s v="ACC does not detect the TV in front"/>
    <m/>
    <m/>
    <m/>
    <m/>
    <m/>
    <m/>
    <m/>
  </r>
  <r>
    <n v="660"/>
    <s v="S1"/>
    <s v="VF6_PHL"/>
    <x v="1"/>
    <s v="Anhnd57"/>
    <x v="22"/>
    <x v="2"/>
    <s v="Critical"/>
    <d v="1899-12-30T17:09:00"/>
    <x v="11"/>
    <s v="ACC does not detect the TV in front"/>
    <m/>
    <m/>
    <m/>
    <m/>
    <m/>
    <m/>
    <m/>
  </r>
  <r>
    <n v="661"/>
    <s v="S1"/>
    <s v="VF6_PHL"/>
    <x v="1"/>
    <s v="Anhnd57"/>
    <x v="22"/>
    <x v="2"/>
    <s v="Critical"/>
    <d v="1899-12-30T17:10:00"/>
    <x v="11"/>
    <s v="ACC detect TV and decelerates with an FCW warning"/>
    <m/>
    <m/>
    <m/>
    <m/>
    <m/>
    <m/>
    <m/>
  </r>
  <r>
    <n v="662"/>
    <s v="S1"/>
    <s v="VF6_PHL"/>
    <x v="1"/>
    <s v="Anhnd57"/>
    <x v="22"/>
    <x v="2"/>
    <s v="Critical"/>
    <d v="1899-12-30T17:16:00"/>
    <x v="11"/>
    <s v="ACC detects the TV but maintains a dangerous distance"/>
    <m/>
    <m/>
    <m/>
    <m/>
    <m/>
    <m/>
    <m/>
  </r>
  <r>
    <n v="663"/>
    <s v="S1"/>
    <s v="VF6_PHL"/>
    <x v="0"/>
    <s v="TUTV15"/>
    <x v="23"/>
    <x v="2"/>
    <s v="Non-Critical"/>
    <d v="1899-12-30T06:22:00"/>
    <x v="7"/>
    <s v="Wrong TV display"/>
    <m/>
    <m/>
    <n v="248"/>
    <d v="1899-12-30T06:57:36"/>
    <s v="HW_VĐ_02"/>
    <s v="Daitv4"/>
    <n v="8"/>
  </r>
  <r>
    <n v="664"/>
    <s v="S1"/>
    <s v="VF6_PHL"/>
    <x v="0"/>
    <s v="TUTV15"/>
    <x v="23"/>
    <x v="2"/>
    <s v="Non-Critical"/>
    <d v="1899-12-30T06:24:00"/>
    <x v="7"/>
    <s v="Follow Tv is a motorbike but still speeds up"/>
    <m/>
    <m/>
    <m/>
    <m/>
    <m/>
    <m/>
    <m/>
  </r>
  <r>
    <n v="665"/>
    <s v="S1"/>
    <s v="VF6_PHL"/>
    <x v="0"/>
    <s v="TUTV15"/>
    <x v="23"/>
    <x v="2"/>
    <s v="Non-Critical"/>
    <d v="1899-12-30T06:38:00"/>
    <x v="10"/>
    <s v="ELK still works when at 50km/h"/>
    <m/>
    <m/>
    <m/>
    <m/>
    <m/>
    <m/>
    <m/>
  </r>
  <r>
    <n v="666"/>
    <s v="S1"/>
    <s v="VF6_PHL"/>
    <x v="0"/>
    <s v="TUTV15"/>
    <x v="23"/>
    <x v="2"/>
    <s v="Non-Critical"/>
    <d v="1899-12-30T07:53:00"/>
    <x v="7"/>
    <s v="Jerk when front TV stops"/>
    <m/>
    <m/>
    <m/>
    <m/>
    <m/>
    <m/>
    <m/>
  </r>
  <r>
    <n v="667"/>
    <s v="S1"/>
    <s v="VF6_PHL"/>
    <x v="0"/>
    <s v="TUTV15"/>
    <x v="23"/>
    <x v="2"/>
    <s v="Non-Critical"/>
    <d v="1899-12-30T07:59:00"/>
    <x v="7"/>
    <s v="HWA icon missing when in mode stop and go."/>
    <m/>
    <m/>
    <m/>
    <m/>
    <m/>
    <m/>
    <m/>
  </r>
  <r>
    <n v="668"/>
    <s v="S1"/>
    <s v="VF6_PHL"/>
    <x v="0"/>
    <s v="TUTV15"/>
    <x v="23"/>
    <x v="2"/>
    <s v="Non-Critical"/>
    <d v="1899-12-30T09:35:00"/>
    <x v="8"/>
    <s v="Can not auto change lane when have not TV"/>
    <m/>
    <m/>
    <m/>
    <m/>
    <m/>
    <m/>
    <m/>
  </r>
  <r>
    <n v="669"/>
    <s v="S1"/>
    <s v="VF6_PHL"/>
    <x v="0"/>
    <s v="TUTV15"/>
    <x v="23"/>
    <x v="2"/>
    <s v="Non-Critical"/>
    <d v="1899-12-30T11:00:00"/>
    <x v="8"/>
    <s v="Still auto change lane when have to TV front"/>
    <m/>
    <m/>
    <m/>
    <m/>
    <m/>
    <m/>
    <m/>
  </r>
  <r>
    <n v="670"/>
    <s v="S1"/>
    <s v="VF6_PHL"/>
    <x v="0"/>
    <s v="TUTV15"/>
    <x v="23"/>
    <x v="2"/>
    <s v="Non-Critical"/>
    <d v="1899-12-30T11:06:00"/>
    <x v="7"/>
    <s v="Sound cancel HWA abnormal"/>
    <m/>
    <m/>
    <m/>
    <m/>
    <m/>
    <m/>
    <m/>
  </r>
  <r>
    <n v="671"/>
    <s v="S2"/>
    <s v="VF6_PHL"/>
    <x v="0"/>
    <s v="Anhnd58"/>
    <x v="23"/>
    <x v="2"/>
    <s v="Critical"/>
    <d v="1899-12-30T15:47:00"/>
    <x v="4"/>
    <s v="LKA not working right"/>
    <m/>
    <m/>
    <n v="305"/>
    <d v="1899-12-30T07:12:28"/>
    <s v="HW_SSD_01"/>
    <s v="Anhnd58"/>
    <n v="10"/>
  </r>
  <r>
    <n v="672"/>
    <s v="S2"/>
    <s v="VF6_PHL"/>
    <x v="0"/>
    <s v="Anhnd58"/>
    <x v="23"/>
    <x v="2"/>
    <s v="Critical"/>
    <d v="1899-12-30T18:23:00"/>
    <x v="11"/>
    <s v="TV hasn't completely changed lanes but the ACC has already disengaged."/>
    <m/>
    <m/>
    <m/>
    <m/>
    <m/>
    <m/>
    <m/>
  </r>
  <r>
    <n v="673"/>
    <s v="S2"/>
    <s v="VF6_PHL"/>
    <x v="0"/>
    <s v="Anhnd58"/>
    <x v="23"/>
    <x v="2"/>
    <s v="Critical"/>
    <d v="1899-12-30T19:15:00"/>
    <x v="11"/>
    <s v="accelerate when not fully change to the lane"/>
    <m/>
    <m/>
    <m/>
    <m/>
    <m/>
    <m/>
    <m/>
  </r>
  <r>
    <n v="674"/>
    <s v="S2"/>
    <s v="VF6_PHL"/>
    <x v="0"/>
    <s v="Anhnd58"/>
    <x v="23"/>
    <x v="2"/>
    <s v="Critical"/>
    <d v="1899-12-30T19:28:00"/>
    <x v="4"/>
    <s v="LKA not working left"/>
    <m/>
    <m/>
    <m/>
    <m/>
    <m/>
    <m/>
    <m/>
  </r>
  <r>
    <n v="675"/>
    <s v="S2"/>
    <s v="VF6_PHL"/>
    <x v="0"/>
    <s v="Anhnd58"/>
    <x v="23"/>
    <x v="2"/>
    <s v="Critical"/>
    <d v="1899-12-30T20:19:00"/>
    <x v="8"/>
    <s v="ALCA not working"/>
    <m/>
    <m/>
    <m/>
    <m/>
    <m/>
    <m/>
    <m/>
  </r>
  <r>
    <n v="676"/>
    <s v="S2"/>
    <s v="VF6_PHL"/>
    <x v="0"/>
    <s v="Anhnd58"/>
    <x v="23"/>
    <x v="2"/>
    <s v="Non-Critical"/>
    <d v="1899-12-30T20:45:00"/>
    <x v="8"/>
    <s v="feature auto cancle but do not turn off the indicator"/>
    <m/>
    <m/>
    <m/>
    <m/>
    <m/>
    <m/>
    <m/>
  </r>
  <r>
    <n v="677"/>
    <s v="S2"/>
    <s v="VF6_PHL"/>
    <x v="0"/>
    <s v="Anhnd58"/>
    <x v="23"/>
    <x v="2"/>
    <s v="Non-Critical"/>
    <d v="1899-12-30T20:46:00"/>
    <x v="12"/>
    <s v="AHB turn on slow, intermittent"/>
    <m/>
    <m/>
    <m/>
    <m/>
    <m/>
    <m/>
    <m/>
  </r>
  <r>
    <n v="678"/>
    <s v="S2"/>
    <s v="VF6_PHL"/>
    <x v="0"/>
    <s v="Anhnd58"/>
    <x v="23"/>
    <x v="2"/>
    <s v="Non-Critical"/>
    <d v="1899-12-30T20:47:00"/>
    <x v="12"/>
    <s v="AHB working when have TV"/>
    <m/>
    <m/>
    <m/>
    <m/>
    <m/>
    <m/>
    <m/>
  </r>
  <r>
    <n v="679"/>
    <s v="S2"/>
    <s v="VF6_PHL"/>
    <x v="0"/>
    <s v="Anhnd58"/>
    <x v="23"/>
    <x v="2"/>
    <s v="Critical"/>
    <d v="1899-12-30T20:53:00"/>
    <x v="7"/>
    <s v="don't keep in the lane when completed change lane"/>
    <m/>
    <m/>
    <m/>
    <m/>
    <m/>
    <m/>
    <m/>
  </r>
  <r>
    <n v="680"/>
    <s v="S1"/>
    <s v="VF6_PHL"/>
    <x v="1"/>
    <s v="Anhnd57"/>
    <x v="23"/>
    <x v="2"/>
    <s v="Non-Critical"/>
    <d v="1899-12-30T07:31:00"/>
    <x v="3"/>
    <s v="Intermittent in right"/>
    <m/>
    <m/>
    <n v="279"/>
    <d v="1899-12-30T08:57:10"/>
    <s v="CT_PHL_001"/>
    <s v="Bùi Hùng CTF"/>
    <n v="12"/>
  </r>
  <r>
    <n v="681"/>
    <s v="S1"/>
    <s v="VF6_PHL"/>
    <x v="1"/>
    <s v="Anhnd57"/>
    <x v="23"/>
    <x v="2"/>
    <s v="Critical"/>
    <d v="1899-12-30T07:34:00"/>
    <x v="9"/>
    <s v="Icon AEB off"/>
    <m/>
    <m/>
    <m/>
    <m/>
    <m/>
    <m/>
    <m/>
  </r>
  <r>
    <n v="682"/>
    <s v="S1"/>
    <s v="VF6_PHL"/>
    <x v="1"/>
    <s v="Anhnd57"/>
    <x v="23"/>
    <x v="2"/>
    <s v="Non-Critical"/>
    <d v="1899-12-30T07:45:00"/>
    <x v="4"/>
    <s v="Intervention when without a right line"/>
    <m/>
    <m/>
    <m/>
    <m/>
    <m/>
    <m/>
    <m/>
  </r>
  <r>
    <n v="683"/>
    <s v="S1"/>
    <s v="VF6_PHL"/>
    <x v="1"/>
    <s v="Anhnd57"/>
    <x v="23"/>
    <x v="2"/>
    <s v="Critical"/>
    <d v="1899-12-30T09:32:00"/>
    <x v="0"/>
    <s v="Fake warning when there're no OBJ behind"/>
    <m/>
    <m/>
    <m/>
    <m/>
    <m/>
    <m/>
    <m/>
  </r>
  <r>
    <n v="684"/>
    <s v="S1"/>
    <s v="VF6_PHL"/>
    <x v="1"/>
    <s v="Anhnd57"/>
    <x v="23"/>
    <x v="2"/>
    <s v="Non-Critical"/>
    <d v="1899-12-30T09:46:00"/>
    <x v="11"/>
    <s v="Detected TV is flickering, flashing"/>
    <m/>
    <m/>
    <m/>
    <m/>
    <m/>
    <m/>
    <m/>
  </r>
  <r>
    <n v="685"/>
    <s v="S1"/>
    <s v="VF6_PHL"/>
    <x v="1"/>
    <s v="Anhnd57"/>
    <x v="23"/>
    <x v="2"/>
    <s v="Critical"/>
    <d v="1899-12-30T09:47:00"/>
    <x v="11"/>
    <s v="ACC jerk when following"/>
    <m/>
    <m/>
    <m/>
    <m/>
    <m/>
    <m/>
    <m/>
  </r>
  <r>
    <n v="686"/>
    <s v="S1"/>
    <s v="VF6_PHL"/>
    <x v="1"/>
    <s v="Anhnd57"/>
    <x v="23"/>
    <x v="2"/>
    <s v="Critical"/>
    <d v="1899-12-30T09:51:00"/>
    <x v="11"/>
    <s v="Not detect a truck in front but detect a motorbike"/>
    <m/>
    <m/>
    <m/>
    <m/>
    <m/>
    <m/>
    <m/>
  </r>
  <r>
    <n v="687"/>
    <s v="S1"/>
    <s v="VF6_PHL"/>
    <x v="1"/>
    <s v="Anhnd57"/>
    <x v="23"/>
    <x v="2"/>
    <s v="Critical"/>
    <d v="1899-12-30T10:04:00"/>
    <x v="11"/>
    <s v="ACC not detect TV in standstill"/>
    <m/>
    <m/>
    <m/>
    <m/>
    <m/>
    <m/>
    <m/>
  </r>
  <r>
    <n v="688"/>
    <s v="S1"/>
    <s v="VF6_PHL"/>
    <x v="1"/>
    <s v="Anhnd57"/>
    <x v="23"/>
    <x v="2"/>
    <s v="Critical"/>
    <d v="1899-12-30T10:15:00"/>
    <x v="11"/>
    <s v="ACC decel without TV infront"/>
    <m/>
    <m/>
    <m/>
    <m/>
    <m/>
    <m/>
    <m/>
  </r>
  <r>
    <n v="689"/>
    <s v="S1"/>
    <s v="VF6_PHL"/>
    <x v="1"/>
    <s v="Anhnd57"/>
    <x v="23"/>
    <x v="2"/>
    <s v="Non-Critical"/>
    <d v="1899-12-30T11:54:00"/>
    <x v="5"/>
    <s v="LDW raised sound abnormal(too big)"/>
    <m/>
    <m/>
    <m/>
    <m/>
    <m/>
    <m/>
    <m/>
  </r>
  <r>
    <n v="690"/>
    <s v="S1"/>
    <s v="VF6_PHL"/>
    <x v="1"/>
    <s v="Anhnd57"/>
    <x v="23"/>
    <x v="2"/>
    <s v="Non-Critical"/>
    <d v="1899-12-30T14:33:00"/>
    <x v="5"/>
    <s v="The right yellow line is jumping"/>
    <m/>
    <m/>
    <m/>
    <m/>
    <m/>
    <m/>
    <m/>
  </r>
  <r>
    <n v="691"/>
    <s v="S1"/>
    <s v="VF6_PHL"/>
    <x v="1"/>
    <s v="Anhnd57"/>
    <x v="24"/>
    <x v="2"/>
    <s v="Critical"/>
    <d v="1899-12-30T07:50:00"/>
    <x v="7"/>
    <s v="HWA no sound when driver handsoff &gt;15s, only 1 bip sound"/>
    <m/>
    <m/>
    <n v="336"/>
    <d v="1899-12-30T06:59:40"/>
    <s v="HW_PHL_CTF"/>
    <s v="CTF"/>
    <n v="11"/>
  </r>
  <r>
    <n v="692"/>
    <s v="S1"/>
    <s v="VF6_PHL"/>
    <x v="1"/>
    <s v="Anhnd57"/>
    <x v="24"/>
    <x v="2"/>
    <s v="Critical"/>
    <d v="1899-12-30T08:13:00"/>
    <x v="7"/>
    <s v="Icon HWA blue-&gt;gray"/>
    <m/>
    <m/>
    <m/>
    <m/>
    <m/>
    <m/>
    <m/>
  </r>
  <r>
    <n v="693"/>
    <s v="S1"/>
    <s v="VF6_PHL"/>
    <x v="1"/>
    <s v="Anhnd57"/>
    <x v="24"/>
    <x v="2"/>
    <s v="Critical"/>
    <d v="1899-12-30T08:18:00"/>
    <x v="8"/>
    <s v="ALCA change to gray after turn right indicator"/>
    <m/>
    <m/>
    <m/>
    <m/>
    <m/>
    <m/>
    <m/>
  </r>
  <r>
    <n v="694"/>
    <s v="S1"/>
    <s v="VF6_PHL"/>
    <x v="1"/>
    <s v="Anhnd57"/>
    <x v="24"/>
    <x v="2"/>
    <s v="Non-Critical"/>
    <d v="1899-12-30T08:19:00"/>
    <x v="8"/>
    <s v="ALCA cancel because the speed  &lt;60km/h but MHU show the target lane not available"/>
    <m/>
    <m/>
    <m/>
    <m/>
    <m/>
    <m/>
    <m/>
  </r>
  <r>
    <n v="695"/>
    <s v="S1"/>
    <s v="VF6_PHL"/>
    <x v="1"/>
    <s v="Anhnd57"/>
    <x v="24"/>
    <x v="2"/>
    <s v="Critical"/>
    <d v="1899-12-30T08:24:00"/>
    <x v="7"/>
    <s v="HWA detect TV in the right adjacent lane and decel the speed when EV cut out"/>
    <m/>
    <m/>
    <m/>
    <m/>
    <m/>
    <m/>
    <m/>
  </r>
  <r>
    <n v="696"/>
    <s v="S1"/>
    <s v="VF6_PHL"/>
    <x v="1"/>
    <s v="Anhnd57"/>
    <x v="24"/>
    <x v="2"/>
    <s v="Critical"/>
    <d v="1899-12-30T09:10:00"/>
    <x v="11"/>
    <s v="ACC fault, ELK fault with popup+sound within 3s, ACC cancel after that"/>
    <m/>
    <m/>
    <m/>
    <m/>
    <m/>
    <m/>
    <m/>
  </r>
  <r>
    <n v="697"/>
    <s v="S1"/>
    <s v="VF6_PHL"/>
    <x v="1"/>
    <s v="Anhnd57"/>
    <x v="24"/>
    <x v="2"/>
    <s v="Non-Critical"/>
    <d v="1899-12-30T09:17:00"/>
    <x v="5"/>
    <s v="LDW sound warning abnormal(too big)"/>
    <m/>
    <m/>
    <m/>
    <m/>
    <m/>
    <m/>
    <m/>
  </r>
  <r>
    <n v="698"/>
    <s v="S1"/>
    <s v="VF6_PHL"/>
    <x v="1"/>
    <s v="Anhnd57"/>
    <x v="24"/>
    <x v="2"/>
    <s v="Non-Critical"/>
    <d v="1899-12-30T09:59:00"/>
    <x v="4"/>
    <s v="No icon yellow while LKA intervention"/>
    <m/>
    <m/>
    <m/>
    <m/>
    <m/>
    <m/>
    <m/>
  </r>
  <r>
    <n v="699"/>
    <s v="S1"/>
    <s v="VF6_PHL"/>
    <x v="1"/>
    <s v="Anhnd57"/>
    <x v="24"/>
    <x v="2"/>
    <s v="Non-Critical"/>
    <d v="1899-12-30T11:42:00"/>
    <x v="8"/>
    <s v="Icon ALCA gray when the left lane is met condition with both lane line"/>
    <m/>
    <m/>
    <m/>
    <m/>
    <m/>
    <m/>
    <m/>
  </r>
  <r>
    <n v="700"/>
    <s v="S1"/>
    <s v="VF6_PHL"/>
    <x v="1"/>
    <s v="Anhnd57"/>
    <x v="24"/>
    <x v="2"/>
    <s v="Critical"/>
    <d v="1899-12-30T12:26:00"/>
    <x v="9"/>
    <s v="Icon AEB off, FCW+AEB not available"/>
    <m/>
    <m/>
    <m/>
    <m/>
    <m/>
    <m/>
    <m/>
  </r>
  <r>
    <n v="701"/>
    <s v="S1"/>
    <s v="VF6_PHL"/>
    <x v="1"/>
    <s v="Anhnd57"/>
    <x v="24"/>
    <x v="2"/>
    <s v="Critical"/>
    <d v="1899-12-30T12:30:00"/>
    <x v="7"/>
    <s v="Can't active HWA, LA system not working"/>
    <m/>
    <m/>
    <m/>
    <m/>
    <m/>
    <m/>
    <m/>
  </r>
  <r>
    <n v="702"/>
    <s v="S1"/>
    <s v="VF6_PHL"/>
    <x v="0"/>
    <s v="Daitv4"/>
    <x v="24"/>
    <x v="2"/>
    <s v="Non-Critical"/>
    <d v="1899-12-30T06:46:00"/>
    <x v="2"/>
    <s v="Right side flicker warning"/>
    <m/>
    <m/>
    <n v="186"/>
    <d v="1899-12-30T05:29:53"/>
    <s v="HW_SSD_01"/>
    <s v="Tutv15"/>
    <n v="10"/>
  </r>
  <r>
    <n v="703"/>
    <s v="S1"/>
    <s v="VF6_PHL"/>
    <x v="0"/>
    <s v="Daitv4"/>
    <x v="24"/>
    <x v="2"/>
    <s v="Non-Critical"/>
    <d v="1899-12-30T06:47:00"/>
    <x v="7"/>
    <s v="TV is the motorbike in front still accelerating"/>
    <m/>
    <m/>
    <m/>
    <m/>
    <m/>
    <m/>
    <m/>
  </r>
  <r>
    <n v="704"/>
    <s v="S1"/>
    <s v="VF6_PHL"/>
    <x v="0"/>
    <s v="Daitv4"/>
    <x v="24"/>
    <x v="2"/>
    <s v="Non-Critical"/>
    <d v="1899-12-30T06:49:00"/>
    <x v="7"/>
    <s v="TV is the motorbike in front still accelerating"/>
    <m/>
    <m/>
    <m/>
    <m/>
    <m/>
    <m/>
    <m/>
  </r>
  <r>
    <n v="705"/>
    <s v="S1"/>
    <s v="VF6_PHL"/>
    <x v="0"/>
    <s v="Daitv4"/>
    <x v="24"/>
    <x v="2"/>
    <s v="Critical"/>
    <d v="1899-12-30T06:52:00"/>
    <x v="11"/>
    <s v="Error 1 series of features"/>
    <m/>
    <m/>
    <m/>
    <m/>
    <m/>
    <m/>
    <m/>
  </r>
  <r>
    <n v="706"/>
    <s v="S1"/>
    <s v="VF6_PHL"/>
    <x v="0"/>
    <s v="Daitv4"/>
    <x v="24"/>
    <x v="2"/>
    <s v="Non-Critical"/>
    <d v="1899-12-30T06:53:00"/>
    <x v="7"/>
    <s v="The sound of the feature canceling is unusually loud."/>
    <m/>
    <m/>
    <m/>
    <m/>
    <m/>
    <m/>
    <m/>
  </r>
  <r>
    <n v="707"/>
    <s v="S1"/>
    <s v="VF6_PHL"/>
    <x v="0"/>
    <s v="Daitv4"/>
    <x v="24"/>
    <x v="2"/>
    <s v="Non-Critical"/>
    <d v="1899-12-30T06:57:00"/>
    <x v="4"/>
    <s v="No audio warning when departing right lane"/>
    <m/>
    <m/>
    <m/>
    <m/>
    <m/>
    <m/>
    <m/>
  </r>
  <r>
    <n v="708"/>
    <s v="S1"/>
    <s v="VF6_PHL"/>
    <x v="0"/>
    <s v="Daitv4"/>
    <x v="24"/>
    <x v="2"/>
    <s v="Non-Critical"/>
    <d v="1899-12-30T07:02:00"/>
    <x v="3"/>
    <s v="Left side flicker warning"/>
    <m/>
    <m/>
    <m/>
    <m/>
    <m/>
    <m/>
    <m/>
  </r>
  <r>
    <n v="709"/>
    <s v="S1"/>
    <s v="VF6_PHL"/>
    <x v="0"/>
    <s v="Daitv4"/>
    <x v="24"/>
    <x v="2"/>
    <s v="Non-Critical"/>
    <d v="1899-12-30T07:05:00"/>
    <x v="7"/>
    <s v="Roads without lines can still activate the feature"/>
    <m/>
    <m/>
    <m/>
    <m/>
    <m/>
    <m/>
    <m/>
  </r>
  <r>
    <n v="710"/>
    <s v="S1"/>
    <s v="VF6_PHL"/>
    <x v="0"/>
    <s v="Daitv4"/>
    <x v="24"/>
    <x v="2"/>
    <s v="Non-Critical"/>
    <d v="1899-12-30T07:12:00"/>
    <x v="1"/>
    <s v="Virtual warning"/>
    <m/>
    <m/>
    <m/>
    <m/>
    <m/>
    <m/>
    <m/>
  </r>
  <r>
    <n v="711"/>
    <s v="S1"/>
    <s v="VF6_PHL"/>
    <x v="0"/>
    <s v="Daitv4"/>
    <x v="24"/>
    <x v="2"/>
    <s v="Non-Critical"/>
    <d v="1899-12-30T07:13:00"/>
    <x v="2"/>
    <s v="Left side flicker warning"/>
    <m/>
    <m/>
    <m/>
    <m/>
    <m/>
    <m/>
    <m/>
  </r>
  <r>
    <n v="712"/>
    <s v="S2"/>
    <s v="VF6_PHL"/>
    <x v="0"/>
    <s v="Selvan - Anhnd58 (17h)"/>
    <x v="24"/>
    <x v="2"/>
    <s v="Non-Critical"/>
    <d v="1899-12-30T15:03:00"/>
    <x v="7"/>
    <s v="While changing lane TV show in different lane for some time"/>
    <m/>
    <m/>
    <n v="252"/>
    <d v="1899-12-30T06:24:26"/>
    <s v="HW_SSD_01"/>
    <s v="Paveen"/>
    <n v="10"/>
  </r>
  <r>
    <n v="713"/>
    <s v="S2"/>
    <s v="VF6_PHL"/>
    <x v="0"/>
    <s v="Selvan - Anhnd58 (17h)"/>
    <x v="24"/>
    <x v="2"/>
    <s v="Critical"/>
    <d v="1899-12-30T15:06:00"/>
    <x v="11"/>
    <s v="Unintended deceleration"/>
    <m/>
    <m/>
    <m/>
    <m/>
    <m/>
    <m/>
    <m/>
  </r>
  <r>
    <n v="714"/>
    <s v="S2"/>
    <s v="VF6_PHL"/>
    <x v="0"/>
    <s v="Selvan - Anhnd58 (17h)"/>
    <x v="24"/>
    <x v="2"/>
    <s v="Non-Critical"/>
    <d v="1899-12-30T15:58:00"/>
    <x v="14"/>
    <s v="DDAW warning popup observed"/>
    <m/>
    <m/>
    <m/>
    <m/>
    <m/>
    <m/>
    <m/>
  </r>
  <r>
    <n v="715"/>
    <s v="S2"/>
    <s v="VF6_PHL"/>
    <x v="0"/>
    <s v="Selvan - Anhnd58 (17h)"/>
    <x v="24"/>
    <x v="2"/>
    <s v="Non-Critical"/>
    <d v="1899-12-30T16:07:00"/>
    <x v="11"/>
    <s v="Chime noise high when ACC cancel and resume"/>
    <m/>
    <m/>
    <m/>
    <m/>
    <m/>
    <m/>
    <m/>
  </r>
  <r>
    <n v="716"/>
    <s v="S2"/>
    <s v="VF6_PHL"/>
    <x v="0"/>
    <s v="Selvan - Anhnd58 (17h)"/>
    <x v="24"/>
    <x v="2"/>
    <s v="Critical"/>
    <d v="1899-12-30T16:59:00"/>
    <x v="4"/>
    <s v="LKA not steering wheel ( drive confirm ) right"/>
    <m/>
    <m/>
    <m/>
    <m/>
    <m/>
    <m/>
    <m/>
  </r>
  <r>
    <n v="717"/>
    <s v="S2"/>
    <s v="VF6_PHL"/>
    <x v="0"/>
    <s v="Selvan - Anhnd58 (17h)"/>
    <x v="24"/>
    <x v="2"/>
    <s v="Non-Critical"/>
    <d v="1899-12-30T17:03:00"/>
    <x v="11"/>
    <s v="Display &quot;ACC fault&quot; on MHU"/>
    <m/>
    <m/>
    <m/>
    <m/>
    <m/>
    <m/>
    <m/>
  </r>
  <r>
    <n v="718"/>
    <s v="S2"/>
    <s v="VF6_PHL"/>
    <x v="0"/>
    <s v="Selvan - Anhnd58 (17h)"/>
    <x v="24"/>
    <x v="2"/>
    <s v="Critical"/>
    <d v="1899-12-30T17:06:00"/>
    <x v="4"/>
    <s v="LKA not steering wheel ( drive confirm ) right"/>
    <m/>
    <m/>
    <m/>
    <m/>
    <m/>
    <m/>
    <m/>
  </r>
  <r>
    <n v="719"/>
    <s v="S2"/>
    <s v="VF6_PHL"/>
    <x v="0"/>
    <s v="Selvan - Anhnd58 (17h)"/>
    <x v="24"/>
    <x v="2"/>
    <s v="Critical"/>
    <d v="1899-12-30T17:07:00"/>
    <x v="4"/>
    <s v="LKA not steering wheel ( drive confirm ) right"/>
    <m/>
    <m/>
    <m/>
    <m/>
    <m/>
    <m/>
    <m/>
  </r>
  <r>
    <n v="720"/>
    <s v="S2"/>
    <s v="VF6_PHL"/>
    <x v="0"/>
    <s v="Selvan - Anhnd58 (17h)"/>
    <x v="24"/>
    <x v="2"/>
    <s v="Critical"/>
    <d v="1899-12-30T17:32:00"/>
    <x v="11"/>
    <s v="Unintended deceleration when no TV"/>
    <m/>
    <m/>
    <m/>
    <m/>
    <m/>
    <m/>
    <m/>
  </r>
  <r>
    <n v="721"/>
    <s v="S2"/>
    <s v="VF6_PHL"/>
    <x v="0"/>
    <s v="Selvan - Anhnd58 (17h)"/>
    <x v="24"/>
    <x v="2"/>
    <s v="Critical"/>
    <d v="1899-12-30T17:49:00"/>
    <x v="4"/>
    <s v="LKA working with dashed line ( LKA off )"/>
    <m/>
    <m/>
    <m/>
    <m/>
    <m/>
    <m/>
    <m/>
  </r>
  <r>
    <n v="722"/>
    <s v="S1"/>
    <s v="VF6_PHL"/>
    <x v="1"/>
    <s v="Anhnd57"/>
    <x v="25"/>
    <x v="2"/>
    <s v="Non-Critical"/>
    <d v="1899-12-30T08:03:00"/>
    <x v="7"/>
    <s v="The warning sound is raised keeping too long time"/>
    <m/>
    <m/>
    <n v="310"/>
    <d v="1899-12-30T06:33:41"/>
    <s v="HW_PHL_CTF"/>
    <s v="Bùi Hùng CTF"/>
    <n v="7"/>
  </r>
  <r>
    <n v="723"/>
    <s v="S1"/>
    <s v="VF6_PHL"/>
    <x v="1"/>
    <s v="Anhnd57"/>
    <x v="25"/>
    <x v="2"/>
    <s v="Critical"/>
    <d v="1899-12-30T08:04:00"/>
    <x v="7"/>
    <s v="Popup handsoff when don''t lock seatbelt"/>
    <m/>
    <m/>
    <m/>
    <m/>
    <m/>
    <m/>
    <m/>
  </r>
  <r>
    <n v="724"/>
    <s v="S1"/>
    <s v="VF6_PHL"/>
    <x v="1"/>
    <s v="Anhnd57"/>
    <x v="25"/>
    <x v="2"/>
    <s v="Critical"/>
    <d v="1899-12-30T08:20:00"/>
    <x v="11"/>
    <s v="Full adas relative Fcam is fault in 2s"/>
    <m/>
    <m/>
    <m/>
    <m/>
    <m/>
    <m/>
    <m/>
  </r>
  <r>
    <n v="725"/>
    <s v="S1"/>
    <s v="VF6_PHL"/>
    <x v="1"/>
    <s v="Anhnd57"/>
    <x v="25"/>
    <x v="2"/>
    <s v="Critical"/>
    <d v="1899-12-30T08:24:00"/>
    <x v="8"/>
    <s v="ALCA &lt;55km/h but icon still blue"/>
    <m/>
    <m/>
    <m/>
    <m/>
    <m/>
    <m/>
    <m/>
  </r>
  <r>
    <n v="726"/>
    <s v="S1"/>
    <s v="VF6_PHL"/>
    <x v="1"/>
    <s v="Anhnd57"/>
    <x v="25"/>
    <x v="2"/>
    <s v="Non-Critical"/>
    <d v="1899-12-30T09:12:00"/>
    <x v="5"/>
    <s v="The yellow line is shown in adjacent right lane"/>
    <m/>
    <m/>
    <m/>
    <m/>
    <m/>
    <m/>
    <m/>
  </r>
  <r>
    <n v="727"/>
    <s v="S1"/>
    <s v="VF6_PHL"/>
    <x v="1"/>
    <s v="Anhnd57"/>
    <x v="25"/>
    <x v="2"/>
    <s v="Critical"/>
    <d v="1899-12-30T10:58:00"/>
    <x v="8"/>
    <s v="ALCA cancel after turn right indicator"/>
    <m/>
    <m/>
    <m/>
    <m/>
    <m/>
    <m/>
    <m/>
  </r>
  <r>
    <n v="728"/>
    <s v="S1"/>
    <s v="VF6_PHL"/>
    <x v="1"/>
    <s v="Anhnd57"/>
    <x v="25"/>
    <x v="2"/>
    <s v="Non-Critical"/>
    <d v="1899-12-30T11:19:00"/>
    <x v="5"/>
    <s v="Warning when the road without left line"/>
    <m/>
    <m/>
    <m/>
    <m/>
    <m/>
    <m/>
    <m/>
  </r>
  <r>
    <n v="729"/>
    <s v="S1"/>
    <s v="VF6_PHL"/>
    <x v="0"/>
    <s v="Daitv4"/>
    <x v="25"/>
    <x v="2"/>
    <s v="Non-Critical"/>
    <d v="1899-12-30T06:38:00"/>
    <x v="7"/>
    <s v="Identify motorcycles on MHU but do not reduce speed while following"/>
    <m/>
    <m/>
    <n v="210"/>
    <d v="1899-12-30T07:30:36"/>
    <s v="HW_SSD_01"/>
    <s v="Tutv15"/>
    <n v="11"/>
  </r>
  <r>
    <n v="730"/>
    <s v="S1"/>
    <s v="VF6_PHL"/>
    <x v="0"/>
    <s v="Daitv4"/>
    <x v="25"/>
    <x v="2"/>
    <s v="Non-Critical"/>
    <d v="1899-12-30T07:17:00"/>
    <x v="11"/>
    <s v="Stop when there is a TV that flickers in front"/>
    <m/>
    <m/>
    <m/>
    <m/>
    <m/>
    <m/>
    <m/>
  </r>
  <r>
    <n v="731"/>
    <s v="S1"/>
    <s v="VF6_PHL"/>
    <x v="0"/>
    <s v="Daitv4"/>
    <x v="25"/>
    <x v="2"/>
    <s v="Non-Critical"/>
    <d v="1899-12-30T07:18:00"/>
    <x v="11"/>
    <s v="No detection when there is a TV in front entering the lane"/>
    <m/>
    <m/>
    <m/>
    <m/>
    <m/>
    <m/>
    <m/>
  </r>
  <r>
    <n v="732"/>
    <s v="S1"/>
    <s v="VF6_PHL"/>
    <x v="0"/>
    <s v="Daitv4"/>
    <x v="25"/>
    <x v="2"/>
    <s v="Non-Critical"/>
    <d v="1899-12-30T07:32:00"/>
    <x v="8"/>
    <s v="Still able to move in the lane when there is a TV in front on the right."/>
    <m/>
    <m/>
    <m/>
    <m/>
    <m/>
    <m/>
    <m/>
  </r>
  <r>
    <n v="733"/>
    <s v="S1"/>
    <s v="VF6_PHL"/>
    <x v="0"/>
    <s v="Daitv4"/>
    <x v="25"/>
    <x v="2"/>
    <s v="Non-Critical"/>
    <d v="1899-12-30T07:45:00"/>
    <x v="7"/>
    <s v="lost icon HWA on MHU"/>
    <m/>
    <m/>
    <m/>
    <m/>
    <m/>
    <m/>
    <m/>
  </r>
  <r>
    <n v="734"/>
    <s v="S1"/>
    <s v="VF6_PHL"/>
    <x v="0"/>
    <s v="Daitv4"/>
    <x v="25"/>
    <x v="2"/>
    <s v="Non-Critical"/>
    <d v="1899-12-30T07:50:00"/>
    <x v="8"/>
    <s v="Lost icon ALCA on MHU"/>
    <m/>
    <m/>
    <m/>
    <m/>
    <m/>
    <m/>
    <m/>
  </r>
  <r>
    <n v="735"/>
    <s v="S1"/>
    <s v="VF6_PHL"/>
    <x v="0"/>
    <s v="Daitv4"/>
    <x v="25"/>
    <x v="2"/>
    <s v="Non-Critical"/>
    <d v="1899-12-30T07:51:00"/>
    <x v="11"/>
    <s v="Reduce to ACC when entering the curve"/>
    <m/>
    <m/>
    <m/>
    <m/>
    <m/>
    <m/>
    <m/>
  </r>
  <r>
    <n v="736"/>
    <s v="S1"/>
    <s v="VF6_PHL"/>
    <x v="0"/>
    <s v="Daitv4"/>
    <x v="25"/>
    <x v="2"/>
    <s v="Non-Critical"/>
    <d v="1899-12-30T08:16:00"/>
    <x v="7"/>
    <s v="abnormal activation loud noise"/>
    <m/>
    <m/>
    <m/>
    <m/>
    <m/>
    <m/>
    <m/>
  </r>
  <r>
    <n v="737"/>
    <s v="S1"/>
    <s v="VF6_PHL"/>
    <x v="0"/>
    <s v="Daitv4"/>
    <x v="25"/>
    <x v="2"/>
    <s v="Non-Critical"/>
    <d v="1899-12-30T10:30:00"/>
    <x v="8"/>
    <s v="Cancel ALCA when changing lanes to the left without traffic signs."/>
    <m/>
    <m/>
    <m/>
    <m/>
    <m/>
    <m/>
    <m/>
  </r>
  <r>
    <n v="738"/>
    <s v="S1"/>
    <s v="VF6_PHL"/>
    <x v="0"/>
    <s v="Daitv4"/>
    <x v="25"/>
    <x v="2"/>
    <s v="Non-Critical"/>
    <d v="1899-12-30T11:11:00"/>
    <x v="11"/>
    <s v="Currently, there is a gray icon on MHU and a red icon on HUD."/>
    <m/>
    <m/>
    <m/>
    <m/>
    <m/>
    <m/>
    <m/>
  </r>
  <r>
    <n v="739"/>
    <s v="S1"/>
    <s v="VF6_PHL"/>
    <x v="0"/>
    <s v="Daitv4"/>
    <x v="25"/>
    <x v="2"/>
    <s v="Critical"/>
    <d v="1899-12-30T09:30:00"/>
    <x v="11"/>
    <s v="Cancel ALCA when changing lanes and there is only one TV  in the 1 next lane."/>
    <m/>
    <m/>
    <m/>
    <m/>
    <m/>
    <m/>
    <m/>
  </r>
  <r>
    <n v="740"/>
    <s v="S2"/>
    <s v="VF6_PHL"/>
    <x v="0"/>
    <s v="Selvan"/>
    <x v="25"/>
    <x v="2"/>
    <s v="Critical"/>
    <d v="1899-12-30T15:07:00"/>
    <x v="7"/>
    <s v="HWA de-active short time and active again. when Vehicle is in lateral offset HWA de-active short time."/>
    <m/>
    <m/>
    <n v="216"/>
    <d v="1899-12-30T07:28:14"/>
    <s v="HW_SSD_01"/>
    <s v="Paveen"/>
    <n v="26"/>
  </r>
  <r>
    <n v="741"/>
    <s v="S2"/>
    <s v="VF6_PHL"/>
    <x v="0"/>
    <s v="Selvan"/>
    <x v="25"/>
    <x v="2"/>
    <s v="Non-Critical"/>
    <d v="1899-12-30T15:14:00"/>
    <x v="11"/>
    <s v="ACC hear different chime sound when cancel and res"/>
    <m/>
    <m/>
    <m/>
    <m/>
    <m/>
    <m/>
    <m/>
  </r>
  <r>
    <n v="742"/>
    <s v="S2"/>
    <s v="VF6_PHL"/>
    <x v="0"/>
    <s v="Selvan"/>
    <x v="25"/>
    <x v="2"/>
    <s v="Non-Critical"/>
    <d v="1899-12-30T15:25:00"/>
    <x v="8"/>
    <s v="2 Wheeler in adjacent but show in blue color as a target"/>
    <m/>
    <m/>
    <m/>
    <m/>
    <m/>
    <m/>
    <m/>
  </r>
  <r>
    <n v="743"/>
    <s v="S2"/>
    <s v="VF6_PHL"/>
    <x v="0"/>
    <s v="Selvan"/>
    <x v="25"/>
    <x v="2"/>
    <s v="Critical"/>
    <d v="1899-12-30T15:35:00"/>
    <x v="11"/>
    <s v="ACC stopped the vehicle even though front vehicle is moving"/>
    <m/>
    <m/>
    <m/>
    <m/>
    <m/>
    <m/>
    <m/>
  </r>
  <r>
    <n v="744"/>
    <s v="S2"/>
    <s v="VF6_PHL"/>
    <x v="0"/>
    <s v="Selvan"/>
    <x v="25"/>
    <x v="2"/>
    <s v="Critical"/>
    <d v="1899-12-30T15:42:00"/>
    <x v="11"/>
    <s v="ACC doesnt accelerate the vehicle to achive the set gap even though there is some distance"/>
    <m/>
    <m/>
    <m/>
    <m/>
    <m/>
    <m/>
    <m/>
  </r>
  <r>
    <n v="745"/>
    <s v="S2"/>
    <s v="VF6_PHL"/>
    <x v="0"/>
    <s v="Selvan"/>
    <x v="25"/>
    <x v="2"/>
    <s v="Critical"/>
    <d v="1899-12-30T15:52:00"/>
    <x v="11"/>
    <s v="Turn indicator on left side there is quick acceleration observed"/>
    <m/>
    <m/>
    <m/>
    <m/>
    <m/>
    <m/>
    <m/>
  </r>
  <r>
    <n v="746"/>
    <s v="S2"/>
    <s v="VF6_PHL"/>
    <x v="0"/>
    <s v="Selvan"/>
    <x v="25"/>
    <x v="2"/>
    <s v="Critical"/>
    <d v="1899-12-30T15:55:00"/>
    <x v="7"/>
    <s v="Steering automatically steer to right just double check it is issue or not"/>
    <m/>
    <m/>
    <m/>
    <m/>
    <m/>
    <m/>
    <m/>
  </r>
  <r>
    <n v="747"/>
    <s v="S2"/>
    <s v="VF6_PHL"/>
    <x v="0"/>
    <s v="Selvan"/>
    <x v="25"/>
    <x v="2"/>
    <s v="Non-Critical"/>
    <d v="1899-12-30T16:03:00"/>
    <x v="11"/>
    <s v="Two wheeler show as 4 wheeler"/>
    <m/>
    <m/>
    <m/>
    <m/>
    <m/>
    <m/>
    <m/>
  </r>
  <r>
    <n v="748"/>
    <s v="S2"/>
    <s v="VF6_PHL"/>
    <x v="0"/>
    <s v="Selvan"/>
    <x v="25"/>
    <x v="2"/>
    <s v="Non-Critical"/>
    <d v="1899-12-30T16:04:00"/>
    <x v="11"/>
    <s v="ACC ,all 2 and &amp; 4 wheeler object disappear and appear again"/>
    <m/>
    <m/>
    <m/>
    <m/>
    <m/>
    <m/>
    <m/>
  </r>
  <r>
    <n v="749"/>
    <s v="S2"/>
    <s v="VF6_PHL"/>
    <x v="0"/>
    <s v="Selvan"/>
    <x v="25"/>
    <x v="2"/>
    <s v="Non-Critical"/>
    <d v="1899-12-30T16:06:00"/>
    <x v="11"/>
    <s v="TV moving in front of SV but ACC stop the vehicle"/>
    <m/>
    <m/>
    <m/>
    <m/>
    <m/>
    <m/>
    <m/>
  </r>
  <r>
    <n v="750"/>
    <s v="S2"/>
    <s v="VF6_PHL"/>
    <x v="0"/>
    <s v="Selvan"/>
    <x v="25"/>
    <x v="2"/>
    <s v="Non-Critical"/>
    <d v="1899-12-30T16:07:00"/>
    <x v="11"/>
    <s v="Truck shown as car"/>
    <m/>
    <m/>
    <m/>
    <m/>
    <m/>
    <m/>
    <m/>
  </r>
  <r>
    <n v="751"/>
    <s v="S2"/>
    <s v="VF6_PHL"/>
    <x v="0"/>
    <s v="Selvan"/>
    <x v="25"/>
    <x v="2"/>
    <s v="Critical"/>
    <d v="1899-12-30T16:09:00"/>
    <x v="11"/>
    <s v="Driver override but ACC decelerate the SV"/>
    <m/>
    <m/>
    <m/>
    <m/>
    <m/>
    <m/>
    <m/>
  </r>
  <r>
    <n v="752"/>
    <s v="S2"/>
    <s v="VF6_PHL"/>
    <x v="0"/>
    <s v="Selvan"/>
    <x v="25"/>
    <x v="2"/>
    <s v="Non-Critical"/>
    <d v="1899-12-30T16:10:00"/>
    <x v="11"/>
    <s v="ACC popup Press or release Gas pedal observed more than 3 sec"/>
    <m/>
    <m/>
    <m/>
    <m/>
    <m/>
    <m/>
    <m/>
  </r>
  <r>
    <n v="753"/>
    <s v="S2"/>
    <s v="VF6_PHL"/>
    <x v="0"/>
    <s v="Selvan"/>
    <x v="25"/>
    <x v="2"/>
    <s v="Critical"/>
    <d v="1899-12-30T16:11:00"/>
    <x v="11"/>
    <s v="ACC cancelled popup observed"/>
    <m/>
    <m/>
    <m/>
    <m/>
    <m/>
    <m/>
    <m/>
  </r>
  <r>
    <n v="754"/>
    <s v="S2"/>
    <s v="VF6_PHL"/>
    <x v="0"/>
    <s v="Selvan"/>
    <x v="25"/>
    <x v="2"/>
    <s v="Critical"/>
    <d v="1899-12-30T16:12:00"/>
    <x v="11"/>
    <s v="ACC decelerating when driver override gas pedal"/>
    <m/>
    <m/>
    <m/>
    <m/>
    <m/>
    <m/>
    <m/>
  </r>
  <r>
    <n v="755"/>
    <s v="S2"/>
    <s v="VF6_PHL"/>
    <x v="0"/>
    <s v="Selvan"/>
    <x v="25"/>
    <x v="2"/>
    <s v="Non-Critical"/>
    <d v="1899-12-30T16:14:00"/>
    <x v="11"/>
    <s v="Object in adjacent lane is appearing and disappearing not always contact"/>
    <m/>
    <m/>
    <m/>
    <m/>
    <m/>
    <m/>
    <m/>
  </r>
  <r>
    <n v="756"/>
    <s v="S2"/>
    <s v="VF6_PHL"/>
    <x v="0"/>
    <s v="Selvan"/>
    <x v="25"/>
    <x v="2"/>
    <s v="Non-Critical"/>
    <d v="1899-12-30T16:32:00"/>
    <x v="8"/>
    <s v="ACLA no hand off pop up when hand off"/>
    <m/>
    <m/>
    <m/>
    <m/>
    <m/>
    <m/>
    <m/>
  </r>
  <r>
    <n v="757"/>
    <s v="S2"/>
    <s v="VF6_PHL"/>
    <x v="0"/>
    <s v="Selvan"/>
    <x v="25"/>
    <x v="2"/>
    <s v="Non-Critical"/>
    <d v="1899-12-30T16:33:00"/>
    <x v="8"/>
    <s v="ACLA popup was too short"/>
    <m/>
    <m/>
    <m/>
    <m/>
    <m/>
    <m/>
    <m/>
  </r>
  <r>
    <n v="758"/>
    <s v="S2"/>
    <s v="VF6_PHL"/>
    <x v="0"/>
    <s v="Selvan"/>
    <x v="25"/>
    <x v="2"/>
    <s v="Critical"/>
    <d v="1899-12-30T18:14:00"/>
    <x v="11"/>
    <s v="not activated by steering wheel"/>
    <m/>
    <m/>
    <m/>
    <m/>
    <m/>
    <m/>
    <m/>
  </r>
  <r>
    <n v="759"/>
    <s v="S2"/>
    <s v="VF6_PHL"/>
    <x v="0"/>
    <s v="Selvan"/>
    <x v="25"/>
    <x v="2"/>
    <s v="Critical"/>
    <d v="1899-12-30T18:58:00"/>
    <x v="4"/>
    <s v="steering twice"/>
    <m/>
    <m/>
    <m/>
    <m/>
    <m/>
    <m/>
    <m/>
  </r>
  <r>
    <n v="760"/>
    <s v="S2"/>
    <s v="VF6_PHL"/>
    <x v="0"/>
    <s v="Selvan"/>
    <x v="25"/>
    <x v="2"/>
    <s v="Critical"/>
    <d v="1899-12-30T19:07:00"/>
    <x v="8"/>
    <s v="Automatic cancel change lane"/>
    <m/>
    <m/>
    <m/>
    <m/>
    <m/>
    <m/>
    <m/>
  </r>
  <r>
    <n v="761"/>
    <s v="S2"/>
    <s v="VF6_PHL"/>
    <x v="0"/>
    <s v="Selvan"/>
    <x v="25"/>
    <x v="2"/>
    <s v="Critical"/>
    <d v="1899-12-30T19:11:00"/>
    <x v="7"/>
    <s v="slow automatic activation of HWA"/>
    <m/>
    <m/>
    <m/>
    <m/>
    <m/>
    <m/>
    <m/>
  </r>
  <r>
    <n v="762"/>
    <s v="S2"/>
    <s v="VF6_PHL"/>
    <x v="0"/>
    <s v="Selvan"/>
    <x v="25"/>
    <x v="2"/>
    <s v="Non-Critical"/>
    <d v="1899-12-30T19:13:00"/>
    <x v="8"/>
    <s v="not automatic turn off indicator"/>
    <m/>
    <m/>
    <m/>
    <m/>
    <m/>
    <m/>
    <m/>
  </r>
  <r>
    <n v="763"/>
    <s v="S2"/>
    <s v="VF6_PHL"/>
    <x v="0"/>
    <s v="Selvan"/>
    <x v="25"/>
    <x v="2"/>
    <s v="Critical"/>
    <d v="1899-12-30T19:21:00"/>
    <x v="8"/>
    <s v="Automatic cancel change lane"/>
    <m/>
    <m/>
    <m/>
    <m/>
    <m/>
    <m/>
    <m/>
  </r>
  <r>
    <n v="764"/>
    <s v="S2"/>
    <s v="VF6_PHL"/>
    <x v="0"/>
    <s v="Selvan"/>
    <x v="25"/>
    <x v="2"/>
    <s v="Critical"/>
    <d v="1899-12-30T19:24:00"/>
    <x v="7"/>
    <s v="slow automatic activation of HWA"/>
    <m/>
    <m/>
    <m/>
    <m/>
    <m/>
    <m/>
    <m/>
  </r>
  <r>
    <n v="765"/>
    <s v="S2"/>
    <s v="VF6_PHL"/>
    <x v="0"/>
    <s v="Selvan"/>
    <x v="25"/>
    <x v="2"/>
    <s v="Critical"/>
    <d v="1899-12-30T19:32:00"/>
    <x v="7"/>
    <s v="The car is driving in the lane, the steering wheel suddenly pulls to the right."/>
    <m/>
    <m/>
    <m/>
    <m/>
    <m/>
    <m/>
    <m/>
  </r>
  <r>
    <m/>
    <m/>
    <m/>
    <x v="2"/>
    <m/>
    <x v="26"/>
    <x v="3"/>
    <m/>
    <m/>
    <x v="6"/>
    <m/>
    <m/>
    <m/>
    <m/>
    <m/>
    <m/>
    <m/>
    <m/>
  </r>
  <r>
    <m/>
    <m/>
    <m/>
    <x v="2"/>
    <m/>
    <x v="26"/>
    <x v="3"/>
    <m/>
    <m/>
    <x v="6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s v="S2"/>
    <s v="VF6_PHL"/>
    <x v="0"/>
    <x v="0"/>
    <x v="0"/>
    <s v="NĐ_NM"/>
    <n v="150"/>
    <n v="0"/>
    <n v="150"/>
    <n v="0"/>
    <n v="0"/>
    <n v="0"/>
    <n v="0"/>
    <n v="0"/>
    <n v="0"/>
    <n v="0"/>
    <n v="0"/>
    <n v="0"/>
    <s v="NOK"/>
  </r>
  <r>
    <s v="S1"/>
    <s v="VF6_PHL"/>
    <x v="0"/>
    <x v="1"/>
    <x v="0"/>
    <s v="NĐ_NM"/>
    <n v="150"/>
    <n v="0"/>
    <n v="150"/>
    <n v="0"/>
    <n v="0"/>
    <n v="0"/>
    <n v="0"/>
    <n v="0"/>
    <n v="0"/>
    <n v="0"/>
    <n v="0"/>
    <n v="0"/>
    <s v="NOK"/>
  </r>
  <r>
    <s v="S2"/>
    <s v="VF6_PHL"/>
    <x v="0"/>
    <x v="1"/>
    <x v="0"/>
    <s v="NĐ_NM"/>
    <n v="150"/>
    <n v="0"/>
    <n v="150"/>
    <n v="0"/>
    <n v="0"/>
    <n v="0"/>
    <n v="0"/>
    <n v="0"/>
    <n v="0"/>
    <n v="0"/>
    <n v="0"/>
    <n v="0"/>
    <s v="NOK"/>
  </r>
  <r>
    <s v="S1"/>
    <s v="VF6_PHL"/>
    <x v="0"/>
    <x v="2"/>
    <x v="0"/>
    <s v="NĐ_NM"/>
    <n v="150"/>
    <n v="0"/>
    <n v="150"/>
    <n v="0"/>
    <n v="0"/>
    <n v="0"/>
    <n v="0"/>
    <n v="0"/>
    <n v="0"/>
    <n v="0"/>
    <n v="0"/>
    <n v="0"/>
    <s v="NOK"/>
  </r>
  <r>
    <s v="S2"/>
    <s v="VF6_PHL"/>
    <x v="0"/>
    <x v="2"/>
    <x v="0"/>
    <s v="NĐ_NM"/>
    <n v="150"/>
    <n v="0"/>
    <n v="150"/>
    <n v="0"/>
    <n v="0"/>
    <n v="0"/>
    <n v="0"/>
    <n v="0"/>
    <n v="0"/>
    <n v="0"/>
    <n v="0"/>
    <n v="0"/>
    <s v="NOK"/>
  </r>
  <r>
    <s v="S1"/>
    <s v="VF6_PHL"/>
    <x v="0"/>
    <x v="3"/>
    <x v="0"/>
    <s v="NĐ_NM"/>
    <n v="150"/>
    <n v="10"/>
    <n v="150"/>
    <n v="10"/>
    <n v="0"/>
    <n v="0"/>
    <n v="0"/>
    <n v="0"/>
    <n v="0"/>
    <n v="0"/>
    <s v="Anhnd58"/>
    <n v="6.6666666666666666E-2"/>
    <s v="NOK"/>
  </r>
  <r>
    <s v="S2"/>
    <s v="VF6_PHL"/>
    <x v="0"/>
    <x v="3"/>
    <x v="0"/>
    <s v="NĐ_NM"/>
    <n v="150"/>
    <n v="28"/>
    <n v="150"/>
    <n v="28"/>
    <n v="0"/>
    <n v="0"/>
    <n v="0"/>
    <n v="0"/>
    <n v="0"/>
    <n v="0"/>
    <s v="Tutv15"/>
    <n v="0.18666666666666668"/>
    <s v="NOK"/>
  </r>
  <r>
    <s v="S1"/>
    <s v="VF6_PHL"/>
    <x v="0"/>
    <x v="4"/>
    <x v="0"/>
    <s v="NĐ_NM"/>
    <n v="150"/>
    <n v="14"/>
    <n v="150"/>
    <n v="14"/>
    <n v="0"/>
    <n v="0"/>
    <n v="0"/>
    <n v="0"/>
    <n v="0"/>
    <n v="0"/>
    <s v="Anhnd58"/>
    <n v="9.3333333333333338E-2"/>
    <s v="NOK"/>
  </r>
  <r>
    <s v="S2"/>
    <s v="VF6_PHL"/>
    <x v="0"/>
    <x v="4"/>
    <x v="0"/>
    <s v="NĐ_NM"/>
    <n v="150"/>
    <n v="34"/>
    <n v="150"/>
    <n v="34"/>
    <n v="0"/>
    <n v="0"/>
    <n v="0"/>
    <n v="0"/>
    <n v="0"/>
    <n v="0"/>
    <s v="Tutv15"/>
    <n v="0.22666666666666666"/>
    <s v="NOK"/>
  </r>
  <r>
    <s v="S2"/>
    <s v="VF6_PHL"/>
    <x v="0"/>
    <x v="5"/>
    <x v="0"/>
    <s v="CT_NĐ_03"/>
    <n v="230"/>
    <n v="186"/>
    <n v="158"/>
    <n v="127.77391304347827"/>
    <n v="40"/>
    <n v="32.347826086956523"/>
    <n v="32"/>
    <n v="25.878260869565217"/>
    <n v="0"/>
    <n v="0"/>
    <s v="Hung DV"/>
    <n v="0.80869565217391304"/>
    <s v="NOK"/>
  </r>
  <r>
    <s v="S1"/>
    <s v="VF6_PHL"/>
    <x v="0"/>
    <x v="6"/>
    <x v="0"/>
    <s v="NĐ_NM"/>
    <n v="150"/>
    <n v="0"/>
    <n v="150"/>
    <n v="0"/>
    <n v="0"/>
    <n v="0"/>
    <n v="0"/>
    <n v="0"/>
    <n v="0"/>
    <n v="0"/>
    <s v="Anhnd58"/>
    <n v="0"/>
    <s v="NOK"/>
  </r>
  <r>
    <s v="S2"/>
    <s v="VF6_PHL"/>
    <x v="0"/>
    <x v="6"/>
    <x v="0"/>
    <s v="CT_HP_02"/>
    <n v="220"/>
    <n v="195"/>
    <n v="180"/>
    <n v="159.54545454545456"/>
    <n v="20"/>
    <n v="17.727272727272727"/>
    <n v="20"/>
    <n v="17.727272727272727"/>
    <n v="0"/>
    <n v="0"/>
    <s v="Hung DV"/>
    <n v="0.88636363636363635"/>
    <s v="NOK"/>
  </r>
  <r>
    <s v="S1"/>
    <s v="VF6_PHL"/>
    <x v="0"/>
    <x v="7"/>
    <x v="0"/>
    <s v="VF_MTT"/>
    <n v="328"/>
    <n v="223"/>
    <n v="80"/>
    <n v="54.390243902439025"/>
    <n v="160"/>
    <n v="108.78048780487805"/>
    <n v="88"/>
    <n v="59.829268292682933"/>
    <n v="0"/>
    <n v="0"/>
    <s v="Hung DV"/>
    <n v="0.67987804878048785"/>
    <s v="NOK"/>
  </r>
  <r>
    <s v="S2"/>
    <s v="VF6_PHL"/>
    <x v="0"/>
    <x v="7"/>
    <x v="0"/>
    <s v="VF_MTT"/>
    <n v="328"/>
    <n v="225"/>
    <n v="80"/>
    <n v="54.878048780487802"/>
    <n v="160"/>
    <n v="109.7560975609756"/>
    <n v="88"/>
    <n v="60.365853658536587"/>
    <n v="0"/>
    <n v="0"/>
    <s v="Anhnd58"/>
    <n v="0.68597560975609762"/>
    <s v="NOK"/>
  </r>
  <r>
    <s v="S1"/>
    <s v="VF6_PHL"/>
    <x v="0"/>
    <x v="8"/>
    <x v="0"/>
    <s v="VF_MTT"/>
    <n v="328"/>
    <n v="215"/>
    <n v="80"/>
    <n v="52.439024390243901"/>
    <n v="160"/>
    <n v="104.8780487804878"/>
    <n v="88"/>
    <n v="57.682926829268297"/>
    <n v="0"/>
    <n v="0"/>
    <s v="Hung DV"/>
    <n v="0.65548780487804881"/>
    <s v="NOK"/>
  </r>
  <r>
    <s v="S2"/>
    <s v="VF6_PHL"/>
    <x v="0"/>
    <x v="8"/>
    <x v="0"/>
    <s v="VF_MTT"/>
    <n v="328"/>
    <n v="205"/>
    <n v="80"/>
    <n v="50"/>
    <n v="160"/>
    <n v="100"/>
    <n v="88"/>
    <n v="55"/>
    <n v="0"/>
    <n v="0"/>
    <s v="Hung DV"/>
    <n v="0.625"/>
    <s v="NOK"/>
  </r>
  <r>
    <s v="S1"/>
    <s v="VF6_PHL"/>
    <x v="1"/>
    <x v="8"/>
    <x v="1"/>
    <s v="HW_PHL_004"/>
    <n v="345"/>
    <n v="118"/>
    <n v="16"/>
    <n v="5.4724637681159418"/>
    <n v="315"/>
    <n v="107.73913043478261"/>
    <n v="14"/>
    <n v="4.7884057971014489"/>
    <n v="0"/>
    <n v="0"/>
    <s v="CTF"/>
    <n v="0.34202898550724636"/>
    <s v="NOK"/>
  </r>
  <r>
    <s v="S2"/>
    <s v="VF6_PHL"/>
    <x v="1"/>
    <x v="8"/>
    <x v="1"/>
    <s v="HW_PHL_CTF"/>
    <n v="347"/>
    <n v="474"/>
    <n v="18"/>
    <n v="24.587896253602306"/>
    <n v="326"/>
    <n v="445.31412103746402"/>
    <n v="3"/>
    <n v="4.097982708933718"/>
    <n v="0"/>
    <n v="0"/>
    <s v="CTF"/>
    <n v="1.3659942363112392"/>
    <s v="OK"/>
  </r>
  <r>
    <s v="S1"/>
    <s v="VF6_PHL"/>
    <x v="1"/>
    <x v="9"/>
    <x v="1"/>
    <s v="HW_PHL_004"/>
    <n v="345"/>
    <n v="198"/>
    <n v="16"/>
    <n v="9.1826086956521742"/>
    <n v="315"/>
    <n v="180.78260869565216"/>
    <n v="14"/>
    <n v="8.034782608695652"/>
    <n v="0"/>
    <n v="0"/>
    <s v="anhnd57"/>
    <n v="0.57391304347826089"/>
    <s v="NOK"/>
  </r>
  <r>
    <s v="S2"/>
    <s v="VF6_PHL"/>
    <x v="1"/>
    <x v="9"/>
    <x v="1"/>
    <s v="HW_PHL_CTF"/>
    <n v="347"/>
    <n v="259"/>
    <n v="18"/>
    <n v="13.435158501440922"/>
    <n v="326"/>
    <n v="243.32564841498561"/>
    <n v="3"/>
    <n v="2.239193083573487"/>
    <n v="0"/>
    <n v="0"/>
    <s v="CTF"/>
    <n v="0.74639769452449567"/>
    <s v="NOK"/>
  </r>
  <r>
    <s v="S1"/>
    <s v="VF6_PHL"/>
    <x v="1"/>
    <x v="10"/>
    <x v="1"/>
    <s v="HW_PHL_004"/>
    <n v="345"/>
    <n v="210"/>
    <n v="16"/>
    <n v="9.7391304347826093"/>
    <n v="315"/>
    <n v="191.7391304347826"/>
    <n v="14"/>
    <n v="8.5217391304347814"/>
    <n v="0"/>
    <n v="0"/>
    <s v="Bùi Hùng CTF"/>
    <n v="0.60869565217391308"/>
    <s v="NOK"/>
  </r>
  <r>
    <s v="S2"/>
    <s v="VF6_PHL"/>
    <x v="1"/>
    <x v="10"/>
    <x v="1"/>
    <s v="HW_PHL_CTF"/>
    <n v="347"/>
    <n v="382"/>
    <n v="18"/>
    <n v="19.815561959654179"/>
    <n v="326"/>
    <n v="358.88184438040349"/>
    <n v="3"/>
    <n v="3.3025936599423633"/>
    <n v="0"/>
    <n v="0"/>
    <s v="CTF"/>
    <n v="1.100864553314121"/>
    <s v="OK"/>
  </r>
  <r>
    <s v="S1"/>
    <s v="VF6_PHL"/>
    <x v="1"/>
    <x v="11"/>
    <x v="1"/>
    <s v="CT_PHL_001"/>
    <n v="166"/>
    <n v="142"/>
    <n v="132"/>
    <n v="112.91566265060241"/>
    <n v="32"/>
    <n v="27.373493975903617"/>
    <n v="2"/>
    <n v="1.7108433734939761"/>
    <n v="0"/>
    <n v="0"/>
    <s v="Bùi Hùng CTF"/>
    <n v="0.85542168674698793"/>
    <s v="NOK"/>
  </r>
  <r>
    <s v="S2"/>
    <s v="VF6_PHL"/>
    <x v="1"/>
    <x v="11"/>
    <x v="1"/>
    <s v="CT_PHL_001"/>
    <n v="166"/>
    <n v="130"/>
    <n v="132"/>
    <n v="103.37349397590361"/>
    <n v="32"/>
    <n v="25.060240963855424"/>
    <n v="2"/>
    <n v="1.566265060240964"/>
    <n v="0"/>
    <n v="0"/>
    <s v="CTF"/>
    <n v="0.7831325301204819"/>
    <s v="NOK"/>
  </r>
  <r>
    <s v="HC"/>
    <s v="VF6_PHL"/>
    <x v="1"/>
    <x v="12"/>
    <x v="1"/>
    <s v="HW_PHL_004"/>
    <n v="345"/>
    <n v="293"/>
    <n v="16"/>
    <n v="13.58840579710145"/>
    <n v="315"/>
    <n v="267.52173913043475"/>
    <n v="14"/>
    <n v="11.889855072463767"/>
    <n v="0"/>
    <n v="0"/>
    <s v="Bùi Hùng CTF"/>
    <n v="0.8492753623188406"/>
    <s v="NOK"/>
  </r>
  <r>
    <s v="S1"/>
    <s v="VF6_PHL"/>
    <x v="0"/>
    <x v="13"/>
    <x v="0"/>
    <s v="VF_MTT"/>
    <n v="328"/>
    <n v="250"/>
    <n v="80"/>
    <n v="60.975609756097562"/>
    <n v="160"/>
    <n v="121.95121951219512"/>
    <n v="88"/>
    <n v="67.073170731707322"/>
    <n v="0"/>
    <n v="0"/>
    <s v="Anhnd58"/>
    <n v="0.76219512195121952"/>
    <s v="NOK"/>
  </r>
  <r>
    <s v="S2"/>
    <s v="VF6_PHL"/>
    <x v="0"/>
    <x v="13"/>
    <x v="0"/>
    <s v="CT_NĐ_02"/>
    <n v="220"/>
    <n v="190"/>
    <n v="144"/>
    <n v="124.36363636363636"/>
    <n v="40"/>
    <n v="34.545454545454547"/>
    <n v="36"/>
    <n v="31.09090909090909"/>
    <n v="0"/>
    <n v="0"/>
    <s v="Daitv4"/>
    <n v="0.86363636363636365"/>
    <s v="NOK"/>
  </r>
  <r>
    <s v="S1"/>
    <s v="VF6_PHL"/>
    <x v="1"/>
    <x v="14"/>
    <x v="1"/>
    <s v="CT_PHL_001"/>
    <n v="166"/>
    <n v="128"/>
    <n v="132"/>
    <n v="101.78313253012048"/>
    <n v="32"/>
    <n v="24.674698795180724"/>
    <n v="2"/>
    <n v="1.5421686746987953"/>
    <n v="0"/>
    <n v="0"/>
    <s v="Bùi Hùng CTF"/>
    <n v="0.77108433734939763"/>
    <s v="NOK"/>
  </r>
  <r>
    <s v="S2"/>
    <s v="VF6_PHL"/>
    <x v="1"/>
    <x v="14"/>
    <x v="1"/>
    <s v="HW_PHL_CTF"/>
    <n v="347"/>
    <n v="143"/>
    <n v="18"/>
    <n v="7.4178674351585014"/>
    <n v="326"/>
    <n v="134.34582132564842"/>
    <n v="3"/>
    <n v="1.2363112391930837"/>
    <n v="0"/>
    <n v="0"/>
    <s v="Anh Tuấn(CTF)"/>
    <n v="0.41210374639769454"/>
    <s v="NOK"/>
  </r>
  <r>
    <s v="S1"/>
    <s v="VF6_PHL"/>
    <x v="1"/>
    <x v="13"/>
    <x v="1"/>
    <s v="HW_PHL_004"/>
    <n v="345"/>
    <n v="216"/>
    <n v="16"/>
    <n v="10.017391304347827"/>
    <n v="315"/>
    <n v="197.21739130434781"/>
    <n v="14"/>
    <n v="8.765217391304347"/>
    <n v="0"/>
    <n v="0"/>
    <s v="Bùi Hùng CTF"/>
    <n v="0.62608695652173918"/>
    <s v="NOK"/>
  </r>
  <r>
    <s v="S2"/>
    <s v="VF6_PHL"/>
    <x v="1"/>
    <x v="13"/>
    <x v="1"/>
    <s v="HW_PHL_CTF"/>
    <n v="347"/>
    <n v="413"/>
    <n v="18"/>
    <n v="21.423631123919307"/>
    <n v="326"/>
    <n v="388.00576368876085"/>
    <n v="3"/>
    <n v="3.570605187319885"/>
    <n v="0"/>
    <n v="0"/>
    <s v="Anh Tuấn CTF"/>
    <n v="1.1902017291066282"/>
    <s v="OK"/>
  </r>
  <r>
    <s v="S1"/>
    <s v="VF6_PHL"/>
    <x v="0"/>
    <x v="15"/>
    <x v="0"/>
    <s v="NĐ_NM"/>
    <n v="150"/>
    <n v="0"/>
    <n v="150"/>
    <n v="0"/>
    <n v="0"/>
    <n v="0"/>
    <n v="0"/>
    <n v="0"/>
    <n v="0"/>
    <n v="0"/>
    <s v="Anhnd58"/>
    <n v="0"/>
    <s v="NOK"/>
  </r>
  <r>
    <s v="S2"/>
    <s v="VF6_PHL"/>
    <x v="0"/>
    <x v="15"/>
    <x v="0"/>
    <s v="VF_MTT"/>
    <n v="328"/>
    <n v="254"/>
    <n v="80"/>
    <n v="61.951219512195124"/>
    <n v="160"/>
    <n v="123.90243902439025"/>
    <n v="88"/>
    <n v="68.146341463414643"/>
    <n v="0"/>
    <n v="0"/>
    <s v="Tutv15"/>
    <n v="0.77439024390243905"/>
    <s v="NOK"/>
  </r>
  <r>
    <s v="S1"/>
    <s v="VF6_PHL"/>
    <x v="1"/>
    <x v="15"/>
    <x v="1"/>
    <s v="HW_PHL_CTF"/>
    <n v="347"/>
    <n v="214"/>
    <n v="18"/>
    <n v="11.100864553314121"/>
    <n v="326"/>
    <n v="201.04899135446686"/>
    <n v="3"/>
    <n v="1.8501440922190204"/>
    <n v="0"/>
    <n v="0"/>
    <s v="Bùi Hùng CTF"/>
    <n v="0.61671469740634011"/>
    <s v="NOK"/>
  </r>
  <r>
    <s v="S2"/>
    <s v="VF6_PHL"/>
    <x v="1"/>
    <x v="15"/>
    <x v="1"/>
    <s v="HW_PHL_CTF"/>
    <n v="347"/>
    <n v="285"/>
    <n v="18"/>
    <n v="14.78386167146974"/>
    <n v="326"/>
    <n v="267.75216138328534"/>
    <n v="3"/>
    <n v="2.4639769452449571"/>
    <n v="0"/>
    <n v="0"/>
    <s v="Anh Tuấn CTF"/>
    <n v="0.82132564841498557"/>
    <s v="NOK"/>
  </r>
  <r>
    <s v="S1"/>
    <s v="VF6_PHL"/>
    <x v="0"/>
    <x v="16"/>
    <x v="0"/>
    <s v="NĐ_NM"/>
    <n v="150"/>
    <n v="1"/>
    <n v="150"/>
    <n v="1"/>
    <n v="0"/>
    <n v="0"/>
    <n v="0"/>
    <n v="0"/>
    <n v="0"/>
    <n v="0"/>
    <s v="Anhnd58"/>
    <n v="6.6666666666666671E-3"/>
    <s v="NOK"/>
  </r>
  <r>
    <s v="S2"/>
    <s v="VF6_PHL"/>
    <x v="0"/>
    <x v="16"/>
    <x v="0"/>
    <s v="VF_MTT"/>
    <n v="328"/>
    <n v="215"/>
    <n v="80"/>
    <n v="52.439024390243901"/>
    <n v="160"/>
    <n v="104.8780487804878"/>
    <n v="88"/>
    <n v="57.682926829268297"/>
    <n v="0"/>
    <n v="0"/>
    <s v="Daitv4"/>
    <n v="0.65548780487804881"/>
    <s v="NOK"/>
  </r>
  <r>
    <s v="S1"/>
    <s v="VF6_PHL"/>
    <x v="1"/>
    <x v="16"/>
    <x v="1"/>
    <s v="HW_PHL_CTF"/>
    <n v="347"/>
    <n v="253"/>
    <n v="18"/>
    <n v="13.123919308357349"/>
    <n v="326"/>
    <n v="237.68876080691643"/>
    <n v="3"/>
    <n v="2.1873198847262252"/>
    <n v="0"/>
    <n v="0"/>
    <s v="anhnd57"/>
    <n v="0.72910662824207495"/>
    <s v="NOK"/>
  </r>
  <r>
    <s v="S2"/>
    <s v="VF6_PHL"/>
    <x v="1"/>
    <x v="16"/>
    <x v="1"/>
    <s v="CT_PHL_001"/>
    <n v="166"/>
    <n v="56"/>
    <n v="132"/>
    <n v="44.53012048192771"/>
    <n v="32"/>
    <n v="10.795180722891567"/>
    <n v="2"/>
    <n v="0.67469879518072295"/>
    <n v="0"/>
    <n v="0"/>
    <s v="CTF"/>
    <n v="0.33734939759036142"/>
    <s v="NOK"/>
  </r>
  <r>
    <s v="S1"/>
    <s v="VF6_PHL"/>
    <x v="0"/>
    <x v="17"/>
    <x v="0"/>
    <s v="VF_MTT"/>
    <n v="328"/>
    <n v="188"/>
    <n v="80"/>
    <n v="45.853658536585364"/>
    <n v="160"/>
    <n v="91.707317073170728"/>
    <n v="88"/>
    <n v="50.439024390243908"/>
    <n v="0"/>
    <n v="0"/>
    <s v="Anhnd58"/>
    <n v="0.57317073170731703"/>
    <s v="NOK"/>
  </r>
  <r>
    <s v="S1"/>
    <s v="VF6_PHL"/>
    <x v="1"/>
    <x v="17"/>
    <x v="1"/>
    <s v="CT_PHL_001"/>
    <n v="166"/>
    <n v="146"/>
    <n v="132"/>
    <n v="116.09638554216868"/>
    <n v="32"/>
    <n v="28.144578313253014"/>
    <n v="2"/>
    <n v="1.7590361445783134"/>
    <n v="0"/>
    <n v="0"/>
    <s v="Bùi Hùng CTF"/>
    <n v="0.87951807228915657"/>
    <s v="NOK"/>
  </r>
  <r>
    <s v="S2"/>
    <s v="VF6_PHL"/>
    <x v="1"/>
    <x v="17"/>
    <x v="1"/>
    <s v="HW_PHL_CTF"/>
    <n v="347"/>
    <n v="359"/>
    <n v="18"/>
    <n v="18.622478386167149"/>
    <n v="326"/>
    <n v="337.27377521613835"/>
    <n v="3"/>
    <n v="3.1037463976945245"/>
    <n v="0"/>
    <n v="0"/>
    <s v="Anh Tuấn CTF"/>
    <n v="1.0345821325648414"/>
    <s v="OK"/>
  </r>
  <r>
    <s v="S1"/>
    <s v="VF6_PHL"/>
    <x v="0"/>
    <x v="18"/>
    <x v="2"/>
    <s v="VF_MTT"/>
    <n v="328"/>
    <n v="110"/>
    <n v="80"/>
    <n v="26.829268292682926"/>
    <n v="160"/>
    <n v="53.658536585365852"/>
    <n v="88"/>
    <n v="29.512195121951223"/>
    <n v="0"/>
    <n v="0"/>
    <s v="Anhnd58"/>
    <n v="0.33536585365853661"/>
    <s v="NOK"/>
  </r>
  <r>
    <s v="S2"/>
    <s v="VF6_PHL"/>
    <x v="0"/>
    <x v="18"/>
    <x v="2"/>
    <s v="NĐ_NM"/>
    <n v="150"/>
    <n v="88"/>
    <n v="150"/>
    <n v="88"/>
    <n v="0"/>
    <n v="0"/>
    <n v="0"/>
    <n v="0"/>
    <n v="0"/>
    <n v="0"/>
    <s v="Daitv4"/>
    <n v="0.58666666666666667"/>
    <s v="NOK"/>
  </r>
  <r>
    <s v="S1"/>
    <s v="VF6_PHL"/>
    <x v="1"/>
    <x v="18"/>
    <x v="1"/>
    <s v="HW_PHL_CTF"/>
    <n v="347"/>
    <n v="218"/>
    <n v="18"/>
    <n v="11.30835734870317"/>
    <n v="326"/>
    <n v="204.80691642651297"/>
    <n v="3"/>
    <n v="1.8847262247838619"/>
    <n v="0"/>
    <n v="0"/>
    <s v="Bùi Hùng CTF"/>
    <n v="0.62824207492795392"/>
    <s v="NOK"/>
  </r>
  <r>
    <s v="S2"/>
    <s v="VF6_PHL"/>
    <x v="1"/>
    <x v="18"/>
    <x v="1"/>
    <s v="HW_PHL_CTF"/>
    <n v="347"/>
    <n v="305"/>
    <n v="18"/>
    <n v="15.821325648414986"/>
    <n v="326"/>
    <n v="286.54178674351584"/>
    <n v="3"/>
    <n v="2.6368876080691646"/>
    <n v="0"/>
    <n v="0"/>
    <s v="CTF"/>
    <n v="0.87896253602305474"/>
    <s v="NOK"/>
  </r>
  <r>
    <s v="S1"/>
    <s v="PHI"/>
    <x v="1"/>
    <x v="19"/>
    <x v="1"/>
    <s v="HW_PHL_CTF"/>
    <n v="347"/>
    <n v="213"/>
    <n v="18"/>
    <n v="11.048991354466859"/>
    <n v="326"/>
    <n v="200.10951008645534"/>
    <n v="3"/>
    <n v="1.8414985590778099"/>
    <n v="0"/>
    <n v="0"/>
    <s v="Bùi Hùng CTF"/>
    <n v="0.6138328530259366"/>
    <s v="NOK"/>
  </r>
  <r>
    <s v="S1"/>
    <s v="PHI"/>
    <x v="1"/>
    <x v="19"/>
    <x v="1"/>
    <s v="MT_PHL_002"/>
    <n v="194"/>
    <n v="221"/>
    <n v="63"/>
    <n v="71.768041237113408"/>
    <n v="0"/>
    <n v="0"/>
    <n v="78"/>
    <n v="88.855670103092791"/>
    <n v="53"/>
    <n v="60.376288659793808"/>
    <s v="CTF"/>
    <n v="1.1391752577319587"/>
    <s v="OK"/>
  </r>
  <r>
    <s v="S1"/>
    <s v="VF6_PHL"/>
    <x v="0"/>
    <x v="19"/>
    <x v="2"/>
    <s v="VF_MTT"/>
    <n v="328"/>
    <n v="269"/>
    <n v="80"/>
    <n v="65.609756097560975"/>
    <n v="160"/>
    <n v="131.21951219512195"/>
    <n v="88"/>
    <n v="72.170731707317074"/>
    <n v="0"/>
    <n v="0"/>
    <s v="Anhnd58"/>
    <n v="0.82012195121951215"/>
    <s v="NOK"/>
  </r>
  <r>
    <s v="S1"/>
    <s v="PHI"/>
    <x v="1"/>
    <x v="20"/>
    <x v="1"/>
    <s v="MT_PHL_002"/>
    <n v="194"/>
    <n v="299"/>
    <n v="63"/>
    <n v="97.097938144329902"/>
    <n v="0"/>
    <n v="0"/>
    <n v="78"/>
    <n v="120.21649484536083"/>
    <n v="53"/>
    <n v="81.685567010309271"/>
    <s v="CTF"/>
    <n v="1.5412371134020619"/>
    <s v="OK"/>
  </r>
  <r>
    <s v="S2"/>
    <s v="VF6_PHL"/>
    <x v="0"/>
    <x v="21"/>
    <x v="2"/>
    <s v="HW_VĐ_01"/>
    <n v="393"/>
    <n v="276"/>
    <n v="5"/>
    <n v="3.5114503816793889"/>
    <n v="386"/>
    <n v="271.08396946564886"/>
    <n v="2"/>
    <n v="1.4045801526717558"/>
    <n v="0"/>
    <n v="0"/>
    <s v="Lưu  Thành Chương"/>
    <n v="0.70229007633587781"/>
    <s v="NOK"/>
  </r>
  <r>
    <s v="S1"/>
    <s v="PHI"/>
    <x v="1"/>
    <x v="21"/>
    <x v="2"/>
    <s v="CT_PHL_001"/>
    <n v="166"/>
    <n v="218"/>
    <n v="132"/>
    <n v="173.34939759036143"/>
    <n v="32"/>
    <n v="42.024096385542173"/>
    <n v="2"/>
    <n v="2.6265060240963858"/>
    <n v="0"/>
    <n v="0"/>
    <s v=""/>
    <n v="1.3132530120481927"/>
    <s v="OK"/>
  </r>
  <r>
    <s v="S2"/>
    <s v="PHI"/>
    <x v="1"/>
    <x v="21"/>
    <x v="2"/>
    <s v="HW_PHL_CTF"/>
    <n v="347"/>
    <n v="300"/>
    <n v="18"/>
    <n v="15.561959654178674"/>
    <n v="326"/>
    <n v="281.84438040345822"/>
    <n v="3"/>
    <n v="2.5936599423631126"/>
    <n v="0"/>
    <n v="0"/>
    <s v=""/>
    <n v="0.86455331412103742"/>
    <s v="NOK"/>
  </r>
  <r>
    <s v="S1"/>
    <s v="VF6_PHL"/>
    <x v="0"/>
    <x v="21"/>
    <x v="2"/>
    <s v="HW_VĐ_01"/>
    <n v="393"/>
    <n v="210"/>
    <n v="5"/>
    <n v="2.6717557251908395"/>
    <n v="386"/>
    <n v="206.25954198473283"/>
    <n v="2"/>
    <n v="1.0687022900763359"/>
    <n v="0"/>
    <n v="0"/>
    <s v=""/>
    <n v="0.53435114503816794"/>
    <s v="NOK"/>
  </r>
  <r>
    <s v="S1"/>
    <s v="VF6_PHL"/>
    <x v="0"/>
    <x v="22"/>
    <x v="2"/>
    <s v="HW_VĐ_01"/>
    <n v="393"/>
    <n v="192"/>
    <n v="5"/>
    <n v="2.4427480916030531"/>
    <n v="386"/>
    <n v="188.58015267175574"/>
    <n v="2"/>
    <n v="0.97709923664122145"/>
    <n v="0"/>
    <n v="0"/>
    <s v="Daitv4"/>
    <n v="0.48854961832061067"/>
    <s v="NOK"/>
  </r>
  <r>
    <s v="S2"/>
    <s v="VF6_PHL"/>
    <x v="0"/>
    <x v="22"/>
    <x v="2"/>
    <s v="HW_VĐ_01"/>
    <n v="393"/>
    <n v="355"/>
    <n v="5"/>
    <n v="4.5165394402035624"/>
    <n v="386"/>
    <n v="348.67684478371501"/>
    <n v="2"/>
    <n v="1.806615776081425"/>
    <n v="0"/>
    <n v="0"/>
    <s v="Anhnd58"/>
    <n v="0.90330788804071249"/>
    <s v="OK"/>
  </r>
  <r>
    <s v="S1"/>
    <s v="PHI"/>
    <x v="1"/>
    <x v="22"/>
    <x v="2"/>
    <s v="CT_PHL_001"/>
    <n v="166"/>
    <n v="97"/>
    <n v="132"/>
    <n v="77.132530120481931"/>
    <n v="32"/>
    <n v="18.698795180722893"/>
    <n v="2"/>
    <n v="1.1686746987951808"/>
    <n v="0"/>
    <n v="0"/>
    <s v="CTF"/>
    <n v="0.58433734939759041"/>
    <s v="NOK"/>
  </r>
  <r>
    <s v="S1"/>
    <s v="VF6_PHL"/>
    <x v="0"/>
    <x v="23"/>
    <x v="2"/>
    <s v="HW_VĐ_02"/>
    <n v="381"/>
    <n v="248"/>
    <n v="5"/>
    <n v="3.2545931758530182"/>
    <n v="374"/>
    <n v="243.44356955380576"/>
    <n v="2"/>
    <n v="1.3018372703412073"/>
    <n v="0"/>
    <n v="0"/>
    <s v="Daitv4"/>
    <n v="0.65091863517060367"/>
    <s v="NOK"/>
  </r>
  <r>
    <s v="S2"/>
    <s v="VF6_PHL"/>
    <x v="0"/>
    <x v="23"/>
    <x v="2"/>
    <s v="HW_SSD_01"/>
    <n v="330"/>
    <n v="305"/>
    <n v="16"/>
    <n v="14.787878787878787"/>
    <n v="314"/>
    <n v="290.21212121212125"/>
    <n v="0"/>
    <n v="0"/>
    <n v="0"/>
    <n v="0"/>
    <s v="Anhnd58"/>
    <n v="0.9242424242424242"/>
    <s v="OK"/>
  </r>
  <r>
    <s v="S1"/>
    <s v="PHI"/>
    <x v="1"/>
    <x v="23"/>
    <x v="2"/>
    <s v="CT_PHL_001"/>
    <n v="166"/>
    <n v="279"/>
    <n v="132"/>
    <n v="221.85542168674698"/>
    <n v="32"/>
    <n v="53.783132530120483"/>
    <n v="2"/>
    <n v="3.3614457831325302"/>
    <n v="0"/>
    <n v="0"/>
    <s v="CTF"/>
    <n v="1.6807228915662651"/>
    <s v="OK"/>
  </r>
  <r>
    <s v="S1"/>
    <s v="PHI"/>
    <x v="1"/>
    <x v="24"/>
    <x v="2"/>
    <s v="HW_PHL_CTF"/>
    <n v="347"/>
    <n v="336"/>
    <n v="18"/>
    <n v="17.429394812680115"/>
    <n v="326"/>
    <n v="315.6657060518732"/>
    <n v="3"/>
    <n v="2.9048991354466862"/>
    <n v="0"/>
    <n v="0"/>
    <s v="CTF"/>
    <n v="0.96829971181556196"/>
    <s v="OK"/>
  </r>
  <r>
    <s v="S1"/>
    <s v="VF6_PHL"/>
    <x v="0"/>
    <x v="24"/>
    <x v="2"/>
    <s v="HW_SSD_01"/>
    <n v="330"/>
    <n v="186"/>
    <n v="16"/>
    <n v="9.0181818181818176"/>
    <n v="314"/>
    <n v="176.9818181818182"/>
    <n v="0"/>
    <n v="0"/>
    <n v="0"/>
    <n v="0"/>
    <s v="Daitv4"/>
    <n v="0.5636363636363636"/>
    <s v="NOK"/>
  </r>
  <r>
    <s v="S2"/>
    <s v="VF6_PHL"/>
    <x v="0"/>
    <x v="24"/>
    <x v="2"/>
    <s v="HW_SSD_01"/>
    <n v="330"/>
    <n v="252"/>
    <n v="16"/>
    <n v="12.218181818181819"/>
    <n v="314"/>
    <n v="239.78181818181818"/>
    <n v="0"/>
    <n v="0"/>
    <n v="0"/>
    <n v="0"/>
    <s v="Paveen"/>
    <n v="0.76363636363636367"/>
    <s v="NOK"/>
  </r>
  <r>
    <s v="S1"/>
    <s v="PHI"/>
    <x v="1"/>
    <x v="25"/>
    <x v="2"/>
    <s v="HW_PHL_CTF"/>
    <n v="347"/>
    <n v="310"/>
    <n v="18"/>
    <n v="16.080691642651296"/>
    <n v="326"/>
    <n v="291.23919308357353"/>
    <n v="3"/>
    <n v="2.6801152737752165"/>
    <n v="0"/>
    <n v="0"/>
    <s v="CTF"/>
    <n v="0.89337175792507206"/>
    <s v="NOK"/>
  </r>
  <r>
    <s v="S1"/>
    <s v="VF6_PHL"/>
    <x v="0"/>
    <x v="25"/>
    <x v="2"/>
    <s v="HW_SSD_01"/>
    <n v="330"/>
    <n v="210"/>
    <n v="16"/>
    <n v="10.181818181818182"/>
    <n v="314"/>
    <n v="199.81818181818181"/>
    <n v="0"/>
    <n v="0"/>
    <n v="0"/>
    <n v="0"/>
    <s v="Daitv4"/>
    <n v="0.63636363636363635"/>
    <s v="NOK"/>
  </r>
  <r>
    <s v="S2"/>
    <s v="VF6_PHL"/>
    <x v="0"/>
    <x v="25"/>
    <x v="2"/>
    <s v="HW_SSD_01"/>
    <n v="330"/>
    <n v="216"/>
    <n v="16"/>
    <n v="10.472727272727273"/>
    <n v="314"/>
    <n v="205.52727272727273"/>
    <n v="0"/>
    <n v="0"/>
    <n v="0"/>
    <n v="0"/>
    <s v="Paveen"/>
    <n v="0.65454545454545454"/>
    <s v="NOK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  <r>
    <s v=""/>
    <s v=""/>
    <x v="2"/>
    <x v="26"/>
    <x v="3"/>
    <s v=""/>
    <s v="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99475D-AC8F-47C0-8F12-914C95C5B334}" name="PivotTable1" cacheId="3441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5:B9" firstHeaderRow="1" firstDataRow="1" firstDataCol="1" rowPageCount="3" colPageCount="1"/>
  <pivotFields count="19">
    <pivotField compact="0" outline="0" showAll="0"/>
    <pivotField compact="0" outline="0" showAll="0"/>
    <pivotField axis="axisPage" compact="0" outline="0" multipleItemSelectionAllowed="1" showAll="0">
      <items count="6">
        <item m="1" x="4"/>
        <item x="2"/>
        <item x="0"/>
        <item x="1"/>
        <item m="1" x="3"/>
        <item t="default"/>
      </items>
    </pivotField>
    <pivotField axis="axisPage" compact="0" numFmtId="166" outline="0" showAll="0">
      <items count="129"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70"/>
        <item m="1" x="71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46"/>
        <item m="1" x="47"/>
        <item m="1" x="61"/>
        <item m="1" x="62"/>
        <item m="1" x="63"/>
        <item m="1" x="48"/>
        <item m="1" x="64"/>
        <item m="1" x="65"/>
        <item m="1" x="66"/>
        <item m="1" x="49"/>
        <item m="1" x="50"/>
        <item m="1" x="51"/>
        <item m="1" x="52"/>
        <item m="1" x="53"/>
        <item m="1" x="69"/>
        <item m="1" x="54"/>
        <item m="1" x="55"/>
        <item m="1" x="67"/>
        <item m="1" x="56"/>
        <item m="1" x="68"/>
        <item x="26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57"/>
        <item m="1" x="58"/>
        <item m="1" x="59"/>
        <item m="1" x="60"/>
        <item m="1" x="27"/>
        <item m="1" x="2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Page" compact="0" outline="0" showAll="0">
      <items count="6">
        <item m="1" x="4"/>
        <item x="3"/>
        <item x="0"/>
        <item x="1"/>
        <item x="2"/>
        <item t="default"/>
      </items>
    </pivotField>
    <pivotField compact="0" outline="0" showAll="0"/>
    <pivotField compact="0" numFmtId="3" outline="0" showAll="0"/>
    <pivotField compact="0" outline="0" showAll="0"/>
    <pivotField compact="0" numFmtId="165" outline="0" showAll="0"/>
    <pivotField dataField="1" compact="0" numFmtId="165" outline="0" showAll="0"/>
    <pivotField compact="0" numFmtId="165" outline="0" showAll="0"/>
    <pivotField dataField="1" compact="0" numFmtId="165" outline="0" showAll="0"/>
    <pivotField compact="0" numFmtId="165" outline="0" showAll="0"/>
    <pivotField dataField="1" compact="0" numFmtId="165" outline="0" showAll="0"/>
    <pivotField compact="0" numFmtId="165" outline="0" showAll="0"/>
    <pivotField dataField="1" compact="0" numFmtId="165" outline="0" showAll="0"/>
    <pivotField compact="0" outline="0" showAll="0"/>
    <pivotField compact="0" numFmtId="9" outline="0" showAll="0"/>
    <pivotField compact="0" outline="0"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pageFields count="3">
    <pageField fld="2" hier="-1"/>
    <pageField fld="3" hier="-1"/>
    <pageField fld="4" hier="-1"/>
  </pageFields>
  <dataFields count="4">
    <dataField name="Sum of City_x000a_(km)" fld="9" baseField="0" baseItem="0"/>
    <dataField name="Sum of Highway_x000a_(kms)" fld="11" baseField="0" baseItem="0"/>
    <dataField name="Sum of &quot;Rural_x000a_(kms)&quot;" fld="13" baseField="0" baseItem="0"/>
    <dataField name="Sum of Mountain_x000a_(kms)" fld="15" baseField="0" baseItem="0"/>
  </dataFields>
  <formats count="18">
    <format dxfId="518">
      <pivotArea type="all" dataOnly="0" outline="0" fieldPosition="0"/>
    </format>
    <format dxfId="519">
      <pivotArea outline="0" collapsedLevelsAreSubtotals="1" fieldPosition="0"/>
    </format>
    <format dxfId="520">
      <pivotArea type="all" dataOnly="0" outline="0" fieldPosition="0"/>
    </format>
    <format dxfId="521">
      <pivotArea outline="0" collapsedLevelsAreSubtotals="1" fieldPosition="0"/>
    </format>
    <format dxfId="522">
      <pivotArea field="-2" type="button" dataOnly="0" labelOnly="1" outline="0" axis="axisRow" fieldPosition="0"/>
    </format>
    <format dxfId="523">
      <pivotArea dataOnly="0" labelOnly="1" grandCol="1" outline="0" axis="axisCol" fieldPosition="0"/>
    </format>
    <format dxfId="52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25">
      <pivotArea outline="0" collapsedLevelsAreSubtotals="1" fieldPosition="0"/>
    </format>
    <format dxfId="526">
      <pivotArea type="all" dataOnly="0" outline="0" fieldPosition="0"/>
    </format>
    <format dxfId="527">
      <pivotArea outline="0" collapsedLevelsAreSubtotals="1" fieldPosition="0"/>
    </format>
    <format dxfId="528">
      <pivotArea field="-2" type="button" dataOnly="0" labelOnly="1" outline="0" axis="axisRow" fieldPosition="0"/>
    </format>
    <format dxfId="52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30">
      <pivotArea dataOnly="0" labelOnly="1" grandCol="1" outline="0" axis="axisCol" fieldPosition="0"/>
    </format>
    <format dxfId="531">
      <pivotArea type="all" dataOnly="0" outline="0" fieldPosition="0"/>
    </format>
    <format dxfId="532">
      <pivotArea outline="0" collapsedLevelsAreSubtotals="1" fieldPosition="0"/>
    </format>
    <format dxfId="533">
      <pivotArea field="-2" type="button" dataOnly="0" labelOnly="1" outline="0" axis="axisRow" fieldPosition="0"/>
    </format>
    <format dxfId="53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35">
      <pivotArea dataOnly="0" labelOnly="1" grandCol="1" outline="0" axis="axisCol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EBD422-91C6-4541-B4DF-94C71439804E}" name="PivotTable2" cacheId="34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24:B42" firstHeaderRow="1" firstDataRow="1" firstDataCol="1" rowPageCount="3" colPageCount="1"/>
  <pivotFields count="18">
    <pivotField compact="0" outline="0" showAll="0"/>
    <pivotField compact="0" outline="0" showAll="0"/>
    <pivotField compact="0" outline="0" showAll="0"/>
    <pivotField axis="axisPage" compact="0" outline="0" showAll="0">
      <items count="6">
        <item x="0"/>
        <item x="1"/>
        <item m="1" x="4"/>
        <item m="1" x="3"/>
        <item x="2"/>
        <item t="default"/>
      </items>
    </pivotField>
    <pivotField compact="0" outline="0" showAll="0"/>
    <pivotField axis="axisPage" compact="0" outline="0" showAll="0">
      <items count="131"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69"/>
        <item m="1" x="70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46"/>
        <item m="1" x="47"/>
        <item m="1" x="61"/>
        <item m="1" x="62"/>
        <item m="1" x="63"/>
        <item m="1" x="48"/>
        <item m="1" x="64"/>
        <item m="1" x="65"/>
        <item m="1" x="66"/>
        <item m="1" x="49"/>
        <item m="1" x="50"/>
        <item m="1" x="51"/>
        <item m="1" x="52"/>
        <item m="1" x="53"/>
        <item m="1" x="54"/>
        <item m="1" x="55"/>
        <item m="1" x="67"/>
        <item m="1" x="56"/>
        <item m="1" x="6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57"/>
        <item m="1" x="58"/>
        <item m="1" x="59"/>
        <item m="1" x="60"/>
        <item m="1" x="27"/>
        <item m="1" x="2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Page" compact="0" outline="0" showAll="0">
      <items count="29">
        <item m="1" x="25"/>
        <item m="1" x="26"/>
        <item m="1" x="27"/>
        <item m="1" x="24"/>
        <item m="1" x="20"/>
        <item m="1" x="18"/>
        <item m="1" x="19"/>
        <item m="1" x="21"/>
        <item m="1" x="22"/>
        <item m="1" x="23"/>
        <item m="1" x="17"/>
        <item m="1" x="15"/>
        <item m="1" x="16"/>
        <item x="3"/>
        <item m="1" x="9"/>
        <item m="1" x="10"/>
        <item m="1" x="11"/>
        <item m="1" x="12"/>
        <item m="1" x="13"/>
        <item m="1" x="14"/>
        <item m="1" x="8"/>
        <item x="0"/>
        <item x="1"/>
        <item m="1" x="4"/>
        <item m="1" x="5"/>
        <item m="1" x="6"/>
        <item x="2"/>
        <item m="1" x="7"/>
        <item t="default"/>
      </items>
    </pivotField>
    <pivotField compact="0" outline="0" showAll="0"/>
    <pivotField compact="0" outline="0" showAll="0"/>
    <pivotField axis="axisRow" dataField="1" compact="0" outline="0" showAll="0">
      <items count="36">
        <item x="11"/>
        <item x="9"/>
        <item m="1" x="31"/>
        <item x="12"/>
        <item x="8"/>
        <item x="3"/>
        <item m="1" x="18"/>
        <item x="2"/>
        <item x="10"/>
        <item m="1" x="34"/>
        <item x="13"/>
        <item x="16"/>
        <item x="7"/>
        <item m="1" x="23"/>
        <item x="5"/>
        <item x="4"/>
        <item m="1" x="28"/>
        <item x="1"/>
        <item x="0"/>
        <item x="15"/>
        <item m="1" x="19"/>
        <item m="1" x="22"/>
        <item m="1" x="24"/>
        <item x="14"/>
        <item m="1" x="21"/>
        <item m="1" x="25"/>
        <item x="6"/>
        <item m="1" x="26"/>
        <item m="1" x="27"/>
        <item m="1" x="33"/>
        <item m="1" x="29"/>
        <item m="1" x="30"/>
        <item m="1" x="32"/>
        <item m="1" x="20"/>
        <item m="1" x="1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9"/>
  </rowFields>
  <rowItems count="18">
    <i>
      <x/>
    </i>
    <i>
      <x v="1"/>
    </i>
    <i>
      <x v="3"/>
    </i>
    <i>
      <x v="4"/>
    </i>
    <i>
      <x v="5"/>
    </i>
    <i>
      <x v="7"/>
    </i>
    <i>
      <x v="8"/>
    </i>
    <i>
      <x v="10"/>
    </i>
    <i>
      <x v="11"/>
    </i>
    <i>
      <x v="12"/>
    </i>
    <i>
      <x v="14"/>
    </i>
    <i>
      <x v="15"/>
    </i>
    <i>
      <x v="17"/>
    </i>
    <i>
      <x v="18"/>
    </i>
    <i>
      <x v="19"/>
    </i>
    <i>
      <x v="23"/>
    </i>
    <i>
      <x v="26"/>
    </i>
    <i t="grand">
      <x/>
    </i>
  </rowItems>
  <colItems count="1">
    <i/>
  </colItems>
  <pageFields count="3">
    <pageField fld="5" hier="-1"/>
    <pageField fld="6" hier="-1"/>
    <pageField fld="3" hier="-1"/>
  </pageFields>
  <dataFields count="1">
    <dataField name="Count of Function tested" fld="9" subtotal="count" baseField="0" baseItem="0"/>
  </dataFields>
  <formats count="18">
    <format dxfId="500">
      <pivotArea type="all" dataOnly="0" outline="0" fieldPosition="0"/>
    </format>
    <format dxfId="501">
      <pivotArea outline="0" collapsedLevelsAreSubtotals="1" fieldPosition="0"/>
    </format>
    <format dxfId="502">
      <pivotArea field="9" type="button" dataOnly="0" labelOnly="1" outline="0" axis="axisRow" fieldPosition="0"/>
    </format>
    <format dxfId="503">
      <pivotArea dataOnly="0" labelOnly="1" outline="0" fieldPosition="0">
        <references count="1">
          <reference field="9" count="0"/>
        </references>
      </pivotArea>
    </format>
    <format dxfId="504">
      <pivotArea dataOnly="0" labelOnly="1" grandRow="1" outline="0" fieldPosition="0"/>
    </format>
    <format dxfId="505">
      <pivotArea dataOnly="0" labelOnly="1" outline="0" axis="axisValues" fieldPosition="0"/>
    </format>
    <format dxfId="506">
      <pivotArea type="all" dataOnly="0" outline="0" fieldPosition="0"/>
    </format>
    <format dxfId="507">
      <pivotArea outline="0" collapsedLevelsAreSubtotals="1" fieldPosition="0"/>
    </format>
    <format dxfId="508">
      <pivotArea field="9" type="button" dataOnly="0" labelOnly="1" outline="0" axis="axisRow" fieldPosition="0"/>
    </format>
    <format dxfId="509">
      <pivotArea dataOnly="0" labelOnly="1" outline="0" fieldPosition="0">
        <references count="1">
          <reference field="9" count="0"/>
        </references>
      </pivotArea>
    </format>
    <format dxfId="510">
      <pivotArea dataOnly="0" labelOnly="1" grandRow="1" outline="0" fieldPosition="0"/>
    </format>
    <format dxfId="511">
      <pivotArea dataOnly="0" labelOnly="1" outline="0" axis="axisValues" fieldPosition="0"/>
    </format>
    <format dxfId="512">
      <pivotArea type="all" dataOnly="0" outline="0" fieldPosition="0"/>
    </format>
    <format dxfId="513">
      <pivotArea outline="0" collapsedLevelsAreSubtotals="1" fieldPosition="0"/>
    </format>
    <format dxfId="514">
      <pivotArea field="9" type="button" dataOnly="0" labelOnly="1" outline="0" axis="axisRow" fieldPosition="0"/>
    </format>
    <format dxfId="515">
      <pivotArea dataOnly="0" labelOnly="1" outline="0" fieldPosition="0">
        <references count="1">
          <reference field="9" count="0"/>
        </references>
      </pivotArea>
    </format>
    <format dxfId="516">
      <pivotArea dataOnly="0" labelOnly="1" grandRow="1" outline="0" fieldPosition="0"/>
    </format>
    <format dxfId="517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4542ED-1D87-48B2-AE74-19A65E5D9383}" name="Table2" displayName="Table2" ref="A1:R756" totalsRowShown="0" tableBorderDxfId="285">
  <autoFilter ref="A1:R756" xr:uid="{F44542ED-1D87-48B2-AE74-19A65E5D9383}"/>
  <tableColumns count="18">
    <tableColumn id="1" xr3:uid="{7C6B26FA-43F4-4E80-9F5D-05485E9BCD8E}" name="STT" dataDxfId="284"/>
    <tableColumn id="2" xr3:uid="{A2C51201-E34B-4DB9-AFF4-49757FF13D3A}" name="Shift" dataDxfId="283"/>
    <tableColumn id="3" xr3:uid="{D7991F2B-20B7-4A0F-9295-2F42651066E9}" name="Model_Market" dataDxfId="282"/>
    <tableColumn id="4" xr3:uid="{2FFD46EF-CE3C-4EE0-91FD-F83596CB50F5}" name="VIN ID " dataDxfId="281"/>
    <tableColumn id="5" xr3:uid="{04FD79FD-245B-406B-A6B5-E6DD130D6CAE}" name="Co-Driver" dataDxfId="280"/>
    <tableColumn id="6" xr3:uid="{9316A47C-13B4-40E3-89DE-C2C0A1CF909A}" name="Date" dataDxfId="279"/>
    <tableColumn id="7" xr3:uid="{FB08DD5E-3945-4102-AA3F-70252513F3E7}" name="Current SW" dataDxfId="278"/>
    <tableColumn id="8" xr3:uid="{7B12C6CE-04C9-4C30-8141-381D23D58C58}" name="Issue Severity" dataDxfId="277"/>
    <tableColumn id="9" xr3:uid="{0E42FE97-754C-4499-B2A3-1A21778D1C07}" name="Timestamp" dataDxfId="276"/>
    <tableColumn id="10" xr3:uid="{66191335-3121-4DDD-A39D-8F13F6AED3F8}" name="Function tested" dataDxfId="275"/>
    <tableColumn id="11" xr3:uid="{45906C42-800F-49B8-BC33-553E296A5323}" name="Issue Description" dataDxfId="274"/>
    <tableColumn id="12" xr3:uid="{6066A12A-91B3-4792-A563-24DCC05031FC}" name="Type Fail_x000a_FN/FP" dataDxfId="273"/>
    <tableColumn id="13" xr3:uid="{7A2BB582-23F8-4E83-B628-3BCD2B8ABFEB}" name="SSD" dataDxfId="272"/>
    <tableColumn id="14" xr3:uid="{C221A4EC-40FF-4C14-8A8A-376FBA9BE2DB}" name="Actual kms" dataDxfId="271"/>
    <tableColumn id="15" xr3:uid="{FEBCDF27-E4DF-4DAB-8BF9-A5B552FB48DD}" name="Actual Time" dataDxfId="270"/>
    <tableColumn id="16" xr3:uid="{BF1E6F4B-06CC-4B81-81A2-A74437A27932}" name="Route" dataDxfId="269"/>
    <tableColumn id="17" xr3:uid="{80013BCE-2F53-44EE-9DC6-14AE8F165D09}" name="Driver name" dataDxfId="268"/>
    <tableColumn id="18" xr3:uid="{20060E49-183B-468D-ACB3-11AC30084424}" name="issue quantity" dataDxfId="267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73DF00-E827-4681-BED6-71CADC303652}" name="Table1" displayName="Table1" ref="C2:U200" totalsRowShown="0" headerRowDxfId="20" tableBorderDxfId="19">
  <autoFilter ref="C2:U200" xr:uid="{8373DF00-E827-4681-BED6-71CADC3036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7128FDD3-9CF5-481A-83CC-D1C115E6B4BC}" name="Shift" dataDxfId="18">
      <calculatedColumnFormula array="1">IFERROR(INDEX('2. ADAS issues list'!B$2:B$2070,
               MATCH(TRUE,
                     ('2. ADAS issues list'!A$2:A$2070 &amp; " - " &amp; '2. ADAS issues list'!N$2:N$2070) = TRIM(X3), 0)), "")</calculatedColumnFormula>
    </tableColumn>
    <tableColumn id="2" xr3:uid="{D41E8E2E-2CC7-47FC-A10A-4F6ED7FA92CC}" name="Model" dataDxfId="17">
      <calculatedColumnFormula array="1">IFERROR(INDEX('2. ADAS issues list'!C$2:C$2070,
               MATCH(TRIM(X3),
                     '2. ADAS issues list'!A$2:A$2070 &amp; " - " &amp; '2. ADAS issues list'!N$2:N$2070, 0)), "")</calculatedColumnFormula>
    </tableColumn>
    <tableColumn id="3" xr3:uid="{5AF08CA4-18A5-4CD2-B23C-34E613606CE7}" name="VIN" dataDxfId="16">
      <calculatedColumnFormula array="1">IFERROR(INDEX('2. ADAS issues list'!D$2:D$2070,
               MATCH(TRIM(X3),
                     '2. ADAS issues list'!A$2:A$2070 &amp; " - " &amp; '2. ADAS issues list'!N$2:N$2070, 0)), "")</calculatedColumnFormula>
    </tableColumn>
    <tableColumn id="4" xr3:uid="{4E5FFD0B-F156-45E4-9DE5-918E71C58262}" name="Date" dataDxfId="15">
      <calculatedColumnFormula array="1">IFERROR(INDEX('2. ADAS issues list'!F$2:F$2070,
               MATCH(TRIM(X3),
                     '2. ADAS issues list'!A$2:A$2070 &amp; " - " &amp; '2. ADAS issues list'!N$2:N$2070, 0)), "")</calculatedColumnFormula>
    </tableColumn>
    <tableColumn id="5" xr3:uid="{BBC59DBA-741B-4708-B2C9-8EC58D4D3CC0}" name="FRS" dataDxfId="14">
      <calculatedColumnFormula array="1">IFERROR(INDEX('2. ADAS issues list'!G$2:G$2071,
               MATCH(TRIM(X3),
                     '2. ADAS issues list'!A$2:A$2070 &amp; " - " &amp; '2. ADAS issues list'!N$2:N$2070, 0)), "")</calculatedColumnFormula>
    </tableColumn>
    <tableColumn id="6" xr3:uid="{62F6B528-65C4-434E-ADCF-4842327EAE6B}" name="route link" dataDxfId="13">
      <calculatedColumnFormula array="1">IFERROR(INDEX('2. ADAS issues list'!P$2:P$2070,
               MATCH(TRIM(X3),
                     '2. ADAS issues list'!A$2:A$2070 &amp; " - " &amp; '2. ADAS issues list'!N$2:N$2070, 0)), "")</calculatedColumnFormula>
    </tableColumn>
    <tableColumn id="7" xr3:uid="{23CAC5E2-A71B-4CF0-8319-72756E3FE6D0}" name="Route length_ Plan (kms)" dataDxfId="12">
      <calculatedColumnFormula>IFERROR(VLOOKUP(H3,Route!$C$4:$R$66,7,0), "")</calculatedColumnFormula>
    </tableColumn>
    <tableColumn id="8" xr3:uid="{46B707A2-86AE-447C-A98A-83D39CDB6787}" name="Route length_ Actual (kms)" dataDxfId="11">
      <calculatedColumnFormula array="1">IFERROR(INDEX('2. ADAS issues list'!N$2:N$2070,
               MATCH(TRUE,
                     INDEX(('2. ADAS issues list'!A$2:A$2070 &amp; " - " &amp; '2. ADAS issues list'!N$2:N$2070) = TRIM(X3), 0), 0)), "")</calculatedColumnFormula>
    </tableColumn>
    <tableColumn id="9" xr3:uid="{52B95E54-0AE2-4E86-93AA-70876703B590}" name="City_Plan_x000a_(km)" dataDxfId="10">
      <calculatedColumnFormula>IFERROR(VLOOKUP(H3,Route!$C$3:$R$66,8,0), "")</calculatedColumnFormula>
    </tableColumn>
    <tableColumn id="10" xr3:uid="{DB0EFF1A-C33A-4166-86DD-855927A93F81}" name="City_x000a_(km)" dataDxfId="9">
      <calculatedColumnFormula>IF(OR(K3="", I3="",J3= "", I3=0), "", K3/I3*J3)</calculatedColumnFormula>
    </tableColumn>
    <tableColumn id="11" xr3:uid="{51064AF7-BBCA-47C5-9FA3-04CBEF52222A}" name="Highway_Plan_x000a_(kms)" dataDxfId="8">
      <calculatedColumnFormula>IFERROR(VLOOKUP(H3,Route!$C$3:$R$66,10,0), "")</calculatedColumnFormula>
    </tableColumn>
    <tableColumn id="12" xr3:uid="{AC4E7279-7E38-49E0-92A6-02E94AF3592C}" name="Highway_x000a_(kms)" dataDxfId="7">
      <calculatedColumnFormula>IF(OR(M3="", I3="", J3="", I3=0), "", M3/I3*J3)</calculatedColumnFormula>
    </tableColumn>
    <tableColumn id="13" xr3:uid="{BEF39B89-1E4F-41AD-9167-578F52ADAA7A}" name="Rural_plan_x000a_(kms)" dataDxfId="6">
      <calculatedColumnFormula>IFERROR(VLOOKUP(H3,Route!$C$3:$R$66,12,0), "")</calculatedColumnFormula>
    </tableColumn>
    <tableColumn id="14" xr3:uid="{CBC9E5C6-9BE3-4B57-B545-EC19761E2003}" name="&quot;Rural_x000a_(kms)&quot;" dataDxfId="5">
      <calculatedColumnFormula>IF(OR(O3="", I3="", J3="", I3=0), "", O3/I3*J3)</calculatedColumnFormula>
    </tableColumn>
    <tableColumn id="15" xr3:uid="{98A232EF-0A00-40AE-A0AE-125CAC924CB8}" name="Mountain_plan_x000a_(kms)" dataDxfId="4">
      <calculatedColumnFormula>IFERROR(VLOOKUP(H3,Route!$C$3:$R$66,14,0), "")</calculatedColumnFormula>
    </tableColumn>
    <tableColumn id="16" xr3:uid="{C55A3E95-ECA9-4CED-899F-F8F656175B28}" name="Mountain_x000a_(kms)" dataDxfId="3">
      <calculatedColumnFormula>IF(OR(Q3="", I3="", J3="", I3=0), "", Q3/I3*J3)</calculatedColumnFormula>
    </tableColumn>
    <tableColumn id="17" xr3:uid="{8D44A9EA-4D51-46D1-87EF-B05F8E47823F}" name="Driver Name" dataDxfId="2">
      <calculatedColumnFormula array="1">IFERROR(INDEX('2. ADAS issues list'!Q$2:Q$2070,
               MATCH(TRUE,
                     INDEX(('2. ADAS issues list'!A$2:A$2070 &amp; " - " &amp; '2. ADAS issues list'!N$2:N$2070) = TRIM(X3), 0), 0)), "")</calculatedColumnFormula>
    </tableColumn>
    <tableColumn id="18" xr3:uid="{A5164C65-5F6C-4224-B2AF-E235AA0B762F}" name="KPI Mileage" dataDxfId="1">
      <calculatedColumnFormula>IF(OR(J3="", I3="", I3=0), "", SUM(J3/I3))</calculatedColumnFormula>
    </tableColumn>
    <tableColumn id="19" xr3:uid="{E025654E-4654-4DE2-8BAD-B2FEC8A77CA7}" name="OK/NOK" dataDxfId="0">
      <calculatedColumnFormula array="1">_xlfn.IFS(T3="", "", T3&gt;=0.9, "OK", T3&lt;0.9, "NOK")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../:x:/r/sites/VF_VF8VietnamADAStesting/Shared%20Documents/General/1.%20B%C3%A1o%20c%C3%A1o%20ch%E1%BA%A1y%20xe/1.%20K%E1%BA%BF%20ho%E1%BA%A1ch%20th%E1%BB%AD%20nghi%E1%BB%87m/Database/List_of_Routes/2.%20New_After%20011123/N%C4%90_NM.xlsx?d=wdf40454fb46e441a910d5642afd862c3&amp;csf=1&amp;web=1&amp;e=fVJNei" TargetMode="External"/><Relationship Id="rId13" Type="http://schemas.openxmlformats.org/officeDocument/2006/relationships/hyperlink" Target="../../../../../../../../:x:/r/sites/VF_VF8VietnamADAStesting/Shared%20Documents/General/1.%20B%C3%A1o%20c%C3%A1o%20ch%E1%BA%A1y%20xe/1.%20K%E1%BA%BF%20ho%E1%BA%A1ch%20th%E1%BB%AD%20nghi%E1%BB%87m/Database/List_of_Routes/1.%20New_After%20221105/MT_QN_01.xlsx?d=w1815074a5ed84d5e88c843a5e6a9d6b3&amp;csf=1&amp;web=1&amp;e=DckcXF" TargetMode="External"/><Relationship Id="rId18" Type="http://schemas.openxmlformats.org/officeDocument/2006/relationships/hyperlink" Target="../../../../../../../../:x:/r/sites/VF_VF8VietnamADAStesting/Shared%20Documents/General/1.%20K%E1%BA%BF%20ho%E1%BA%A1ch%20th%E1%BB%AD%20nghi%E1%BB%87m/Database/List_of_Routes/1.%20New_After%20221105/CT-HP-03.xlsx?d=wbf52bdf96b524b91969769c80588d2cf&amp;csf=1&amp;web=1&amp;e=gi7VVT" TargetMode="External"/><Relationship Id="rId3" Type="http://schemas.openxmlformats.org/officeDocument/2006/relationships/hyperlink" Target="https://www.google.com/maps/dir/14.566237,121.01004/14.394712,121.038634/14.23463,121.11565/14.08875,121.13267/13.886779,121.127641/13.99884,121.15528/14.17022,121.14295/14.310374,121.072701/14.44842,121.04537/14.58712,121.00606/14.64489,121.00504/14.759019,120.96567/14.68993,121.00077/14.62826,121.0133/14.57734,120.99749/14.52712,120.9988/14.455134,120.917429/14.52043,120.99926/14.566247,121.009895/@14.3079967,120.7102171,87892m/data=!3m2!1e3!4b1?entry=ttu&amp;g_ep=EgoyMDI1MDQyMC4wIKXMDSoASAFQAw%3D%3D" TargetMode="External"/><Relationship Id="rId21" Type="http://schemas.openxmlformats.org/officeDocument/2006/relationships/hyperlink" Target="../../../../../../../../:x:/r/sites/VF_VF8VietnamADAStesting/Shared%20Documents/General/1.%20K%E1%BA%BF%20ho%E1%BA%A1ch%20th%E1%BB%AD%20nghi%E1%BB%87m/Database/List_of_Routes/1.%20New_After%20221105/HW_HN_HP.xlsx?d=w2accd9f1e269432782a9b72ff22ab9d9&amp;csf=1&amp;web=1&amp;e=zpjZmx" TargetMode="External"/><Relationship Id="rId7" Type="http://schemas.openxmlformats.org/officeDocument/2006/relationships/hyperlink" Target="../../../../../../../../:x:/r/sites/VF_VF8VietnamADAStesting/Shared%20Documents/General/1.%20B%C3%A1o%20c%C3%A1o%20ch%E1%BA%A1y%20xe/01.%20K%E1%BA%BF%20ho%E1%BA%A1ch%20th%E1%BB%AD%20nghi%E1%BB%87m/Database/List_of_Routes/2.%20New_After%20011123/HW_SSD_03.xlsx?d=w0302f8e92bb046c7acca813e2e244e99&amp;csf=1&amp;web=1&amp;e=gRFpEi" TargetMode="External"/><Relationship Id="rId12" Type="http://schemas.openxmlformats.org/officeDocument/2006/relationships/hyperlink" Target="../../../../../../../../:x:/r/sites/VF_VF8VietnamADAStesting/Shared%20Documents/General/1.%20B%C3%A1o%20c%C3%A1o%20ch%E1%BA%A1y%20xe/1.%20K%E1%BA%BF%20ho%E1%BA%A1ch%20th%E1%BB%AD%20nghi%E1%BB%87m/Database/List_of_Routes/1.%20New_After%20221105/NM_01.xlsx?d=w8781583e3f5e4732baec26dada141391&amp;csf=1&amp;web=1&amp;e=5OYt2z" TargetMode="External"/><Relationship Id="rId17" Type="http://schemas.openxmlformats.org/officeDocument/2006/relationships/hyperlink" Target="../../../../../../../../:x:/r/sites/VF_VF8VietnamADAStesting/Shared%20Documents/General/1.%20K%E1%BA%BF%20ho%E1%BA%A1ch%20th%E1%BB%AD%20nghi%E1%BB%87m/Database/List_of_Routes/1.%20New_After%20221105/CT_HP_04.xlsx?d=wd4589977a95e4cd58150e83cd8f94eb7&amp;csf=1&amp;web=1&amp;e=EAq9Vc" TargetMode="External"/><Relationship Id="rId25" Type="http://schemas.openxmlformats.org/officeDocument/2006/relationships/hyperlink" Target="../../../../../../../../:x:/r/sites/VF_VF8VietnamADAStesting/Shared%20Documents/General/1.%20K%E1%BA%BF%20ho%E1%BA%A1ch%20th%E1%BB%AD%20nghi%E1%BB%87m/Database/List_of_Routes/1.%20New_After%20221105/CT_01_SSD.xlsx?d=w0c2fe712771d4fde8fa7780dc57801df&amp;csf=1&amp;web=1&amp;e=QDMlyE" TargetMode="External"/><Relationship Id="rId2" Type="http://schemas.openxmlformats.org/officeDocument/2006/relationships/hyperlink" Target="https://www.google.com/maps/dir/14.566232,121.010099/14.56465,121.03706/14.561689,121.042953/14.613506,121.065914/14.62471,121.12963/14.63395,121.23108/14.60799,121.3074/14.59146,121.35226/14.54054,121.36116/14.58897,121.352996/14.61204,121.30148/14.624316,121.213393/14.61065,121.3098/14.57285,121.368069/14.60966,121.33899/14.61646,121.28274/14.62267,121.17498/14.604077,121.058047/14.56622,121.01027/@14.5748779,120.9278511,10.5z?entry=ttu&amp;g_ep=EgoyMDI1MDQyMC4wIKXMDSoASAFQAw%3D%3D" TargetMode="External"/><Relationship Id="rId16" Type="http://schemas.openxmlformats.org/officeDocument/2006/relationships/hyperlink" Target="../../../../../../../../:x:/r/sites/VF_VF8VietnamADAStesting/Shared%20Documents/General/1.%20K%E1%BA%BF%20ho%E1%BA%A1ch%20th%E1%BB%AD%20nghi%E1%BB%87m/Database/List_of_Routes/1.%20New_After%20221105/CT_HP_05.xlsx?d=w8ee592889ba34c0cab1ca51074f69190&amp;csf=1&amp;web=1&amp;e=zAIEbG" TargetMode="External"/><Relationship Id="rId20" Type="http://schemas.openxmlformats.org/officeDocument/2006/relationships/hyperlink" Target="../../../../../../../../:x:/r/sites/VF_VF8VietnamADAStesting/Shared%20Documents/General/1.%20K%E1%BA%BF%20ho%E1%BA%A1ch%20th%E1%BB%AD%20nghi%E1%BB%87m/Database/List_of_Routes/1.%20New_After%20221105/CT_N%C4%90_01.xlsx?d=w6eb16194f22d41629d2812cc1f2d2cb3&amp;csf=1&amp;web=1&amp;e=xQf4Lc" TargetMode="External"/><Relationship Id="rId1" Type="http://schemas.openxmlformats.org/officeDocument/2006/relationships/hyperlink" Target="https://www.google.com/maps/dir/14.566257,121.009767/14.564891,121.03706/14.55177,121.030907/14.557633,120.987888/14.582891,120.975601/14.64801,120.950091/14.658681,120.96502/14.65744,121.01568/14.656524,121.057523/14.710435,121.061213/14.711126,121.039628/14.69344,121.0054/14.657371,121.005014/14.646805,121.035677/14.604045,121.05806/14.56089,121.04176/14.566246,121.009919/@14.6620073,120.9852378,11.25z?entry=ttu" TargetMode="External"/><Relationship Id="rId6" Type="http://schemas.openxmlformats.org/officeDocument/2006/relationships/hyperlink" Target="../../../../../../../../:x:/r/sites/VF_VF8VietnamADAStesting/Shared%20Documents/General/1.%20B%C3%A1o%20c%C3%A1o%20ch%E1%BA%A1y%20xe/1.%20K%E1%BA%BF%20ho%E1%BA%A1ch%20th%E1%BB%AD%20nghi%E1%BB%87m/Database/List_of_Routes/1.%20New_After%20221105/MT_QN_02.xlsx?d=w77a8257378df4f58b4091396568a2f01&amp;csf=1&amp;web=1&amp;e=CCek5G" TargetMode="External"/><Relationship Id="rId11" Type="http://schemas.openxmlformats.org/officeDocument/2006/relationships/hyperlink" Target="../../../../../../../../:x:/r/sites/VF_VF8VietnamADAStesting/Shared%20Documents/General/1.%20B%C3%A1o%20c%C3%A1o%20ch%E1%BA%A1y%20xe/1.%20K%E1%BA%BF%20ho%E1%BA%A1ch%20th%E1%BB%AD%20nghi%E1%BB%87m/Database/List_of_Routes/1.%20New_After%20221105/NM_02.xlsx?d=w427f53d5e1ce41c8b50a613a85ee2d64&amp;csf=1&amp;web=1&amp;e=f2pmO2" TargetMode="External"/><Relationship Id="rId24" Type="http://schemas.openxmlformats.org/officeDocument/2006/relationships/hyperlink" Target="../../../../../../../../:x:/r/sites/VF_VF8VietnamADAStesting/Shared%20Documents/General/1.%20K%E1%BA%BF%20ho%E1%BA%A1ch%20th%E1%BB%AD%20nghi%E1%BB%87m/Database/List_of_Routes/1.%20New_After%20221105/HW_HP_01.xlsx?d=w180ff22072dc4d7eb42775a6662e5f46&amp;csf=1&amp;web=1&amp;e=Xv8FYv" TargetMode="External"/><Relationship Id="rId5" Type="http://schemas.openxmlformats.org/officeDocument/2006/relationships/hyperlink" Target="https://www.google.com/maps/dir/14.566227,121.010167/14.59203,121.02466/14.64396,120.99503/14.75043,120.97028/14.86181,120.85988/15.02657,120.7212/15.18086,120.60348/15.193491,120.597823/15.28459,120.60494/15.54458,120.64574/15.712761,120.612012/15.51426,120.66484/15.2648,120.596/15.16514,120.61191/14.9555,120.77565/14.80408,120.942/14.65786,121.00014/14.6024,121.01953/14.566237,121.010043/@15.1392264,120.1318133,175115m/data=!3m2!1e3!4b1!5m1!1e1?entry=ttu&amp;g_ep=EgoyMDI1MDQyMy4wIKXMDSoASAFQAw%3D%3D" TargetMode="External"/><Relationship Id="rId15" Type="http://schemas.openxmlformats.org/officeDocument/2006/relationships/hyperlink" Target="../../../../../../../../:x:/r/sites/VF_VF8VietnamADAStesting/Shared%20Documents/General/2.%20B%C3%A1o%20c%C3%A1o%20ch%E1%BA%A1y%20xe/1.%20K%E1%BA%BF%20ho%E1%BA%A1ch%20th%E1%BB%AD%20nghi%E1%BB%87m/Database/List_of_Routes/1.%20New_After%20221105/HW_SSD_02.xlsx?d=wcef0b103da4a41a6be9aeeabbfd79b65&amp;csf=1&amp;web=1&amp;e=XzPoib" TargetMode="External"/><Relationship Id="rId23" Type="http://schemas.openxmlformats.org/officeDocument/2006/relationships/hyperlink" Target="../../../../../../../../:x:/r/sites/VF_VF8VietnamADAStesting/Shared%20Documents/General/1.%20K%E1%BA%BF%20ho%E1%BA%A1ch%20th%E1%BB%AD%20nghi%E1%BB%87m/Database/List_of_Routes/1.%20New_After%20221105/HW_HN_V%C4%90_2.xlsx?d=w2c9645971d8b4df1b3285a4586598a8e&amp;csf=1&amp;web=1&amp;e=1l3YER" TargetMode="External"/><Relationship Id="rId10" Type="http://schemas.openxmlformats.org/officeDocument/2006/relationships/hyperlink" Target="../../../../../../../../:x:/r/sites/VF_VF8VietnamADAStesting/Shared%20Documents/General/1.%20B%C3%A1o%20c%C3%A1o%20ch%E1%BA%A1y%20xe/1.%20K%E1%BA%BF%20ho%E1%BA%A1ch%20th%E1%BB%AD%20nghi%E1%BB%87m/Database/List_of_Routes/1.%20New_After%20221105/NM_03.xlsx?d=wc94a0730b1844b028350d6cd426f719b&amp;csf=1&amp;web=1&amp;e=0R00RN" TargetMode="External"/><Relationship Id="rId19" Type="http://schemas.openxmlformats.org/officeDocument/2006/relationships/hyperlink" Target="../../../../../../../../:x:/r/sites/VF_VF8VietnamADAStesting/Shared%20Documents/General/1.%20K%E1%BA%BF%20ho%E1%BA%A1ch%20th%E1%BB%AD%20nghi%E1%BB%87m/Database/List_of_Routes/1.%20New_After%20221105/CT_HP_02.xlsx?d=wb3190b804385410e83da7b7f02946c58&amp;csf=1&amp;web=1&amp;e=yhDFkq" TargetMode="External"/><Relationship Id="rId4" Type="http://schemas.openxmlformats.org/officeDocument/2006/relationships/hyperlink" Target="https://www.google.com/maps/dir/14.566216,121.010352/14.560983,121.011237/14.555929,121.008299/14.551547,121.010797/14.51281,121.032339/14.354107,121.045385/13.797227,121.077037/14.310386,121.07269/14.522457,121.027047/14.131426,121.142946/14.31039,121.072686/14.351845,121.014267/14.351723,121.015577/14.352125,121.017671/14.359921,121.033321/14.361917,121.034612/14.36187,121.03613/14.37306,121.048657/14.41684,121.04556/14.566211,121.010468/@14.3278028,120.9272076,10.21z/data=!5m1!1e1?entry=ttu&amp;g_ep=EgoyMDI1MDQyMC4wIKXMDSoASAFQAw%3D%3D" TargetMode="External"/><Relationship Id="rId9" Type="http://schemas.openxmlformats.org/officeDocument/2006/relationships/hyperlink" Target="../../../../../../../../:x:/r/sites/VF_VF8VietnamADAStesting/Shared%20Documents/General/1.%20B%C3%A1o%20c%C3%A1o%20ch%E1%BA%A1y%20xe/1.%20K%E1%BA%BF%20ho%E1%BA%A1ch%20th%E1%BB%AD%20nghi%E1%BB%87m/Database/List_of_Routes/2.%20New_After%20011123/VF_MTT.xlsx?d=w16bc9f29c2794e4f8970aae9ba2b0778&amp;csf=1&amp;web=1&amp;e=D35Ugr" TargetMode="External"/><Relationship Id="rId14" Type="http://schemas.openxmlformats.org/officeDocument/2006/relationships/hyperlink" Target="../../../../../../../../:x:/r/sites/VF_VF8VietnamADAStesting/Shared%20Documents/General/1.%20B%C3%A1o%20c%C3%A1o%20ch%E1%BA%A1y%20xe/1.%20K%E1%BA%BF%20ho%E1%BA%A1ch%20th%E1%BB%AD%20nghi%E1%BB%87m/Database/List_of_Routes/1.%20New_After%20221105/CT_SSD_01.xlsx?d=wb831ebcbedaf4d478bbc78100b3f149a&amp;csf=1&amp;web=1&amp;e=yNmBpM" TargetMode="External"/><Relationship Id="rId22" Type="http://schemas.openxmlformats.org/officeDocument/2006/relationships/hyperlink" Target="../../../../../../../../:x:/r/sites/VF_VF8VietnamADAStesting/Shared%20Documents/General/1.%20K%E1%BA%BF%20ho%E1%BA%A1ch%20th%E1%BB%AD%20nghi%E1%BB%87m/Database/List_of_Routes/1.%20New_After%20221105/HW_V%C4%90_HD.xlsx?d=w6865b86045eb4ddf959ac0a36f75a600&amp;csf=1&amp;web=1&amp;e=rRR4c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95C5-B69C-46C8-B2F3-72F9280C62CE}">
  <dimension ref="A2:K79"/>
  <sheetViews>
    <sheetView topLeftCell="A34" workbookViewId="0">
      <selection activeCell="D38" sqref="D38"/>
    </sheetView>
  </sheetViews>
  <sheetFormatPr defaultColWidth="8.7109375" defaultRowHeight="14.45"/>
  <cols>
    <col min="1" max="1" width="5" style="157" customWidth="1"/>
    <col min="2" max="2" width="11.5703125" style="164" customWidth="1"/>
    <col min="3" max="3" width="19.140625" style="164" customWidth="1"/>
    <col min="4" max="4" width="24.85546875" style="164" customWidth="1"/>
    <col min="5" max="5" width="23.140625" style="157" customWidth="1"/>
    <col min="6" max="6" width="22.140625" style="157" customWidth="1"/>
    <col min="7" max="7" width="35.5703125" style="157" customWidth="1"/>
    <col min="8" max="8" width="25.28515625" style="157" customWidth="1"/>
    <col min="9" max="9" width="27.140625" style="157" customWidth="1"/>
    <col min="10" max="10" width="26.42578125" style="157" customWidth="1"/>
    <col min="11" max="11" width="9.140625" style="157"/>
    <col min="12" max="16384" width="8.7109375" style="157"/>
  </cols>
  <sheetData>
    <row r="2" spans="2:8" s="154" customFormat="1">
      <c r="B2" s="153" t="s">
        <v>0</v>
      </c>
      <c r="C2" s="153" t="s">
        <v>1</v>
      </c>
      <c r="D2" s="153" t="s">
        <v>2</v>
      </c>
      <c r="E2" s="153" t="s">
        <v>3</v>
      </c>
      <c r="F2" s="153" t="s">
        <v>4</v>
      </c>
      <c r="G2" s="153" t="s">
        <v>5</v>
      </c>
      <c r="H2" s="153" t="s">
        <v>6</v>
      </c>
    </row>
    <row r="3" spans="2:8">
      <c r="B3" s="534">
        <v>1</v>
      </c>
      <c r="C3" s="534" t="s">
        <v>7</v>
      </c>
      <c r="D3" s="155" t="s">
        <v>8</v>
      </c>
      <c r="E3" s="535" t="s">
        <v>9</v>
      </c>
      <c r="F3" s="156" t="s">
        <v>10</v>
      </c>
      <c r="G3" s="156"/>
      <c r="H3" s="156"/>
    </row>
    <row r="4" spans="2:8">
      <c r="B4" s="534"/>
      <c r="C4" s="534"/>
      <c r="D4" s="155" t="s">
        <v>11</v>
      </c>
      <c r="E4" s="535"/>
      <c r="F4" s="156" t="s">
        <v>10</v>
      </c>
      <c r="G4" s="156"/>
      <c r="H4" s="156"/>
    </row>
    <row r="5" spans="2:8">
      <c r="B5" s="534"/>
      <c r="C5" s="534"/>
      <c r="D5" s="155" t="s">
        <v>12</v>
      </c>
      <c r="E5" s="535"/>
      <c r="F5" s="156" t="s">
        <v>13</v>
      </c>
      <c r="G5" s="532" t="s">
        <v>14</v>
      </c>
      <c r="H5" s="156"/>
    </row>
    <row r="6" spans="2:8">
      <c r="B6" s="534"/>
      <c r="C6" s="534"/>
      <c r="D6" s="155" t="s">
        <v>15</v>
      </c>
      <c r="E6" s="535"/>
      <c r="F6" s="156" t="s">
        <v>13</v>
      </c>
      <c r="G6" s="533"/>
      <c r="H6" s="156"/>
    </row>
    <row r="7" spans="2:8">
      <c r="B7" s="536">
        <v>2</v>
      </c>
      <c r="C7" s="536" t="s">
        <v>16</v>
      </c>
      <c r="D7" s="158" t="s">
        <v>17</v>
      </c>
      <c r="E7" s="537" t="s">
        <v>18</v>
      </c>
      <c r="F7" s="156" t="s">
        <v>10</v>
      </c>
      <c r="G7" s="156"/>
      <c r="H7" s="156"/>
    </row>
    <row r="8" spans="2:8">
      <c r="B8" s="536"/>
      <c r="C8" s="536"/>
      <c r="D8" s="159" t="s">
        <v>19</v>
      </c>
      <c r="E8" s="537"/>
      <c r="F8" s="156" t="s">
        <v>10</v>
      </c>
      <c r="G8" s="156"/>
      <c r="H8" s="156"/>
    </row>
    <row r="9" spans="2:8">
      <c r="B9" s="536"/>
      <c r="C9" s="536"/>
      <c r="D9" s="158" t="s">
        <v>20</v>
      </c>
      <c r="E9" s="537"/>
      <c r="F9" s="156" t="s">
        <v>10</v>
      </c>
      <c r="G9" s="156"/>
      <c r="H9" s="156"/>
    </row>
    <row r="10" spans="2:8">
      <c r="B10" s="536"/>
      <c r="C10" s="536"/>
      <c r="D10" s="158" t="s">
        <v>21</v>
      </c>
      <c r="E10" s="537"/>
      <c r="F10" s="156" t="s">
        <v>10</v>
      </c>
      <c r="G10" s="156"/>
      <c r="H10" s="156"/>
    </row>
    <row r="11" spans="2:8">
      <c r="B11" s="536"/>
      <c r="C11" s="536"/>
      <c r="D11" s="158" t="s">
        <v>22</v>
      </c>
      <c r="E11" s="537"/>
      <c r="F11" s="156" t="s">
        <v>23</v>
      </c>
      <c r="G11" s="156"/>
      <c r="H11" s="156"/>
    </row>
    <row r="12" spans="2:8">
      <c r="B12" s="538">
        <v>3</v>
      </c>
      <c r="C12" s="538" t="s">
        <v>24</v>
      </c>
      <c r="D12" s="160" t="s">
        <v>25</v>
      </c>
      <c r="E12" s="539" t="s">
        <v>26</v>
      </c>
      <c r="F12" s="169" t="s">
        <v>13</v>
      </c>
      <c r="G12" s="169"/>
      <c r="H12" s="156"/>
    </row>
    <row r="13" spans="2:8">
      <c r="B13" s="538"/>
      <c r="C13" s="538"/>
      <c r="D13" s="160" t="s">
        <v>27</v>
      </c>
      <c r="E13" s="539"/>
      <c r="F13" s="156" t="s">
        <v>23</v>
      </c>
      <c r="G13" s="156"/>
      <c r="H13" s="156"/>
    </row>
    <row r="14" spans="2:8">
      <c r="B14" s="538"/>
      <c r="C14" s="538"/>
      <c r="D14" s="160" t="s">
        <v>28</v>
      </c>
      <c r="E14" s="539"/>
      <c r="F14" s="156" t="s">
        <v>23</v>
      </c>
      <c r="G14" s="156"/>
      <c r="H14" s="170"/>
    </row>
    <row r="15" spans="2:8">
      <c r="B15" s="538"/>
      <c r="C15" s="538"/>
      <c r="D15" s="171" t="s">
        <v>29</v>
      </c>
      <c r="E15" s="539"/>
      <c r="F15" s="257" t="s">
        <v>23</v>
      </c>
      <c r="G15" s="258"/>
      <c r="H15" s="259"/>
    </row>
    <row r="16" spans="2:8">
      <c r="B16" s="540">
        <v>4</v>
      </c>
      <c r="C16" s="540" t="s">
        <v>30</v>
      </c>
      <c r="D16" s="172" t="s">
        <v>31</v>
      </c>
      <c r="E16" s="542" t="s">
        <v>18</v>
      </c>
      <c r="F16" s="156" t="s">
        <v>10</v>
      </c>
      <c r="G16" s="156"/>
      <c r="H16" s="156"/>
    </row>
    <row r="17" spans="1:8">
      <c r="B17" s="540"/>
      <c r="C17" s="540"/>
      <c r="D17" s="172" t="s">
        <v>32</v>
      </c>
      <c r="E17" s="542"/>
      <c r="F17" s="156" t="s">
        <v>10</v>
      </c>
      <c r="G17" s="156"/>
      <c r="H17" s="156"/>
    </row>
    <row r="18" spans="1:8">
      <c r="B18" s="540"/>
      <c r="C18" s="540"/>
      <c r="D18" s="172" t="s">
        <v>33</v>
      </c>
      <c r="E18" s="542"/>
      <c r="F18" s="156" t="s">
        <v>10</v>
      </c>
      <c r="G18" s="156"/>
      <c r="H18" s="156"/>
    </row>
    <row r="19" spans="1:8">
      <c r="B19" s="540"/>
      <c r="C19" s="540"/>
      <c r="D19" s="172" t="s">
        <v>34</v>
      </c>
      <c r="E19" s="542"/>
      <c r="F19" s="156" t="s">
        <v>10</v>
      </c>
      <c r="G19" s="156"/>
      <c r="H19" s="156"/>
    </row>
    <row r="20" spans="1:8">
      <c r="B20" s="541"/>
      <c r="C20" s="541"/>
      <c r="D20" s="173" t="s">
        <v>29</v>
      </c>
      <c r="E20" s="543"/>
      <c r="F20" s="257" t="s">
        <v>23</v>
      </c>
      <c r="G20" s="258"/>
      <c r="H20" s="259"/>
    </row>
    <row r="21" spans="1:8">
      <c r="B21" s="523">
        <v>5</v>
      </c>
      <c r="C21" s="523" t="s">
        <v>35</v>
      </c>
      <c r="D21" s="161" t="s">
        <v>36</v>
      </c>
      <c r="E21" s="524" t="s">
        <v>18</v>
      </c>
      <c r="F21" s="156" t="s">
        <v>37</v>
      </c>
      <c r="G21" s="529"/>
      <c r="H21" s="170"/>
    </row>
    <row r="22" spans="1:8">
      <c r="B22" s="523"/>
      <c r="C22" s="523"/>
      <c r="D22" s="161" t="s">
        <v>38</v>
      </c>
      <c r="E22" s="525"/>
      <c r="F22" s="156" t="s">
        <v>39</v>
      </c>
      <c r="G22" s="530"/>
      <c r="H22" s="170"/>
    </row>
    <row r="23" spans="1:8">
      <c r="B23" s="523"/>
      <c r="C23" s="523"/>
      <c r="D23" s="161" t="s">
        <v>40</v>
      </c>
      <c r="E23" s="526"/>
      <c r="F23" s="156" t="s">
        <v>41</v>
      </c>
      <c r="G23" s="530"/>
      <c r="H23" s="170"/>
    </row>
    <row r="24" spans="1:8">
      <c r="B24" s="523"/>
      <c r="C24" s="523"/>
      <c r="D24" s="162" t="s">
        <v>42</v>
      </c>
      <c r="E24" s="163" t="s">
        <v>43</v>
      </c>
      <c r="F24" s="235"/>
      <c r="G24" s="531"/>
      <c r="H24" s="235"/>
    </row>
    <row r="27" spans="1:8" ht="18.600000000000001">
      <c r="A27" s="527" t="s">
        <v>44</v>
      </c>
      <c r="B27" s="506"/>
      <c r="C27" s="506"/>
    </row>
    <row r="29" spans="1:8">
      <c r="B29" s="174" t="s">
        <v>45</v>
      </c>
      <c r="C29" s="528"/>
      <c r="D29" s="528"/>
      <c r="E29" s="528"/>
      <c r="F29" s="528"/>
      <c r="G29" s="528"/>
    </row>
    <row r="31" spans="1:8" ht="18.600000000000001">
      <c r="A31" s="512" t="s">
        <v>46</v>
      </c>
      <c r="B31" s="513"/>
      <c r="C31" s="513"/>
    </row>
    <row r="33" spans="1:10" ht="15" customHeight="1">
      <c r="B33" s="516" t="s">
        <v>17</v>
      </c>
      <c r="C33" s="517"/>
      <c r="D33" s="518" t="s">
        <v>47</v>
      </c>
      <c r="E33" s="518"/>
      <c r="F33" s="518"/>
      <c r="G33" s="518"/>
    </row>
    <row r="34" spans="1:10" ht="41.25" customHeight="1">
      <c r="B34" s="516" t="s">
        <v>19</v>
      </c>
      <c r="C34" s="517"/>
      <c r="D34" s="518" t="s">
        <v>48</v>
      </c>
      <c r="E34" s="518"/>
      <c r="F34" s="518"/>
      <c r="G34" s="518"/>
    </row>
    <row r="35" spans="1:10" ht="15" customHeight="1">
      <c r="B35" s="516" t="s">
        <v>20</v>
      </c>
      <c r="C35" s="517"/>
      <c r="D35" s="519" t="s">
        <v>10</v>
      </c>
      <c r="E35" s="520"/>
      <c r="F35" s="520"/>
      <c r="G35" s="520"/>
    </row>
    <row r="36" spans="1:10" ht="15" customHeight="1">
      <c r="B36" s="516" t="s">
        <v>21</v>
      </c>
      <c r="C36" s="517"/>
      <c r="D36" s="519" t="s">
        <v>49</v>
      </c>
      <c r="E36" s="520"/>
      <c r="F36" s="520"/>
      <c r="G36" s="520"/>
    </row>
    <row r="37" spans="1:10" ht="15" customHeight="1">
      <c r="B37" s="516" t="s">
        <v>22</v>
      </c>
      <c r="C37" s="517"/>
      <c r="D37" s="520" t="s">
        <v>23</v>
      </c>
      <c r="E37" s="520"/>
      <c r="F37" s="520"/>
      <c r="G37" s="520"/>
    </row>
    <row r="39" spans="1:10" ht="18.600000000000001">
      <c r="A39" s="521" t="s">
        <v>50</v>
      </c>
      <c r="B39" s="522"/>
      <c r="C39" s="522"/>
      <c r="D39" s="175"/>
    </row>
    <row r="40" spans="1:10">
      <c r="A40" s="164"/>
    </row>
    <row r="41" spans="1:10">
      <c r="A41" s="164"/>
      <c r="B41" s="499" t="s">
        <v>51</v>
      </c>
      <c r="C41" s="499"/>
    </row>
    <row r="42" spans="1:10" s="183" customFormat="1">
      <c r="A42" s="154"/>
      <c r="B42" s="176" t="s">
        <v>52</v>
      </c>
      <c r="C42" s="177" t="s">
        <v>53</v>
      </c>
      <c r="D42" s="178" t="s">
        <v>54</v>
      </c>
      <c r="E42" s="178" t="s">
        <v>55</v>
      </c>
      <c r="F42" s="236" t="s">
        <v>56</v>
      </c>
      <c r="G42" s="179" t="s">
        <v>57</v>
      </c>
      <c r="H42" s="179" t="s">
        <v>58</v>
      </c>
      <c r="I42" s="179" t="s">
        <v>59</v>
      </c>
      <c r="J42" s="167" t="s">
        <v>60</v>
      </c>
    </row>
    <row r="43" spans="1:10" s="183" customFormat="1">
      <c r="B43" s="168" t="s">
        <v>61</v>
      </c>
      <c r="C43" s="149"/>
      <c r="D43" s="221"/>
      <c r="E43" s="261"/>
      <c r="F43" s="237"/>
      <c r="G43" s="180"/>
      <c r="H43" s="238"/>
      <c r="I43" s="181"/>
      <c r="J43" s="190"/>
    </row>
    <row r="44" spans="1:10">
      <c r="A44" s="164"/>
      <c r="B44" s="168" t="s">
        <v>62</v>
      </c>
      <c r="C44" s="184"/>
      <c r="D44" s="184"/>
      <c r="E44" s="184"/>
      <c r="F44" s="185"/>
      <c r="G44" s="186"/>
      <c r="H44" s="190"/>
      <c r="I44" s="188"/>
      <c r="J44" s="262"/>
    </row>
    <row r="45" spans="1:10">
      <c r="A45" s="164"/>
      <c r="B45" s="239"/>
      <c r="C45" s="191"/>
      <c r="D45" s="191"/>
      <c r="E45" s="191"/>
      <c r="F45" s="193"/>
      <c r="G45" s="193"/>
      <c r="H45" s="194"/>
      <c r="I45" s="193"/>
    </row>
    <row r="46" spans="1:10">
      <c r="A46" s="164"/>
      <c r="B46" s="499" t="s">
        <v>63</v>
      </c>
      <c r="C46" s="499"/>
    </row>
    <row r="47" spans="1:10" s="183" customFormat="1">
      <c r="A47" s="154"/>
      <c r="B47" s="176" t="s">
        <v>52</v>
      </c>
      <c r="C47" s="177" t="s">
        <v>53</v>
      </c>
      <c r="D47" s="178" t="s">
        <v>54</v>
      </c>
      <c r="E47" s="178" t="s">
        <v>55</v>
      </c>
      <c r="F47" s="182" t="s">
        <v>64</v>
      </c>
      <c r="G47" s="179" t="s">
        <v>57</v>
      </c>
      <c r="H47" s="179" t="s">
        <v>58</v>
      </c>
      <c r="I47" s="179" t="s">
        <v>59</v>
      </c>
      <c r="J47" s="167" t="s">
        <v>60</v>
      </c>
    </row>
    <row r="48" spans="1:10" s="183" customFormat="1">
      <c r="B48" s="168" t="s">
        <v>61</v>
      </c>
      <c r="C48" s="149" t="s">
        <v>23</v>
      </c>
      <c r="D48" s="221"/>
      <c r="E48" s="261"/>
      <c r="F48" s="237"/>
      <c r="G48" s="180"/>
      <c r="H48" s="238"/>
      <c r="I48" s="181"/>
      <c r="J48" s="497"/>
    </row>
    <row r="49" spans="2:10" s="183" customFormat="1">
      <c r="B49" s="168" t="s">
        <v>61</v>
      </c>
      <c r="C49" s="149" t="s">
        <v>23</v>
      </c>
      <c r="D49" s="180"/>
      <c r="E49" s="261"/>
      <c r="F49" s="237"/>
      <c r="G49" s="180"/>
      <c r="H49" s="238"/>
      <c r="I49" s="181"/>
      <c r="J49" s="498"/>
    </row>
    <row r="50" spans="2:10">
      <c r="B50" s="168" t="s">
        <v>61</v>
      </c>
      <c r="C50" s="149" t="s">
        <v>23</v>
      </c>
      <c r="D50" s="180"/>
      <c r="E50" s="184"/>
      <c r="F50" s="185"/>
      <c r="G50" s="186"/>
      <c r="H50" s="187"/>
      <c r="I50" s="188"/>
      <c r="J50" s="262"/>
    </row>
    <row r="52" spans="2:10">
      <c r="B52" s="499" t="s">
        <v>65</v>
      </c>
      <c r="C52" s="499"/>
    </row>
    <row r="53" spans="2:10">
      <c r="B53" s="167" t="s">
        <v>66</v>
      </c>
      <c r="C53" s="167" t="s">
        <v>67</v>
      </c>
      <c r="D53" s="507" t="s">
        <v>68</v>
      </c>
      <c r="E53" s="508"/>
      <c r="F53" s="509"/>
      <c r="G53" s="507" t="s">
        <v>69</v>
      </c>
      <c r="H53" s="509"/>
    </row>
    <row r="54" spans="2:10">
      <c r="B54" s="189"/>
      <c r="C54" s="189"/>
      <c r="D54" s="500"/>
      <c r="E54" s="501"/>
      <c r="F54" s="502"/>
      <c r="G54" s="503"/>
      <c r="H54" s="504"/>
    </row>
    <row r="55" spans="2:10">
      <c r="B55" s="189"/>
      <c r="C55" s="189"/>
      <c r="D55" s="500"/>
      <c r="E55" s="501"/>
      <c r="F55" s="502"/>
      <c r="G55" s="503"/>
      <c r="H55" s="504"/>
    </row>
    <row r="57" spans="2:10">
      <c r="B57" s="499" t="s">
        <v>27</v>
      </c>
      <c r="C57" s="499"/>
    </row>
    <row r="58" spans="2:10" ht="15" customHeight="1">
      <c r="B58" s="167" t="s">
        <v>66</v>
      </c>
      <c r="C58" s="240" t="s">
        <v>70</v>
      </c>
      <c r="D58" s="240" t="s">
        <v>71</v>
      </c>
      <c r="E58" s="240" t="s">
        <v>72</v>
      </c>
      <c r="F58" s="167" t="s">
        <v>73</v>
      </c>
      <c r="G58" s="167" t="s">
        <v>74</v>
      </c>
      <c r="H58" s="167" t="s">
        <v>60</v>
      </c>
    </row>
    <row r="59" spans="2:10" s="183" customFormat="1">
      <c r="B59" s="241"/>
      <c r="C59" s="242"/>
      <c r="D59" s="243"/>
      <c r="E59" s="244"/>
      <c r="F59" s="245"/>
      <c r="G59" s="246"/>
      <c r="H59" s="247"/>
    </row>
    <row r="60" spans="2:10" ht="15" customHeight="1">
      <c r="B60" s="184"/>
      <c r="C60" s="248"/>
      <c r="D60" s="514"/>
      <c r="E60" s="515"/>
      <c r="F60" s="515"/>
      <c r="G60" s="249"/>
      <c r="H60" s="250"/>
    </row>
    <row r="62" spans="2:10" ht="14.45" customHeight="1">
      <c r="B62" s="499" t="s">
        <v>75</v>
      </c>
      <c r="C62" s="499"/>
      <c r="D62" s="499"/>
    </row>
    <row r="63" spans="2:10">
      <c r="B63" s="167" t="s">
        <v>66</v>
      </c>
      <c r="C63" s="167" t="s">
        <v>67</v>
      </c>
      <c r="D63" s="507" t="s">
        <v>68</v>
      </c>
      <c r="E63" s="508"/>
      <c r="F63" s="509"/>
      <c r="G63" s="507" t="s">
        <v>69</v>
      </c>
      <c r="H63" s="509"/>
    </row>
    <row r="64" spans="2:10">
      <c r="B64" s="189"/>
      <c r="C64" s="189"/>
      <c r="D64" s="500"/>
      <c r="E64" s="501"/>
      <c r="F64" s="502"/>
      <c r="G64" s="503"/>
      <c r="H64" s="504"/>
    </row>
    <row r="65" spans="1:11">
      <c r="B65" s="189"/>
      <c r="C65" s="189"/>
      <c r="D65" s="500"/>
      <c r="E65" s="501"/>
      <c r="F65" s="502"/>
      <c r="G65" s="503"/>
      <c r="H65" s="504"/>
    </row>
    <row r="66" spans="1:11">
      <c r="B66" s="191"/>
      <c r="C66" s="191"/>
      <c r="D66" s="192"/>
      <c r="E66" s="193"/>
      <c r="F66" s="194"/>
      <c r="G66" s="193"/>
    </row>
    <row r="67" spans="1:11" ht="18.600000000000001">
      <c r="A67" s="510" t="s">
        <v>76</v>
      </c>
      <c r="B67" s="511"/>
      <c r="C67" s="511"/>
    </row>
    <row r="69" spans="1:11" s="183" customFormat="1" ht="29.1">
      <c r="B69" s="195" t="s">
        <v>52</v>
      </c>
      <c r="C69" s="196" t="s">
        <v>66</v>
      </c>
      <c r="D69" s="196" t="s">
        <v>70</v>
      </c>
      <c r="E69" s="196" t="s">
        <v>77</v>
      </c>
      <c r="F69" s="196" t="s">
        <v>78</v>
      </c>
      <c r="G69" s="196" t="s">
        <v>32</v>
      </c>
      <c r="H69" s="196" t="s">
        <v>33</v>
      </c>
      <c r="I69" s="196" t="s">
        <v>34</v>
      </c>
      <c r="J69" s="196" t="s">
        <v>60</v>
      </c>
      <c r="K69" s="196" t="s">
        <v>79</v>
      </c>
    </row>
    <row r="70" spans="1:11" ht="15" customHeight="1">
      <c r="B70" s="251" t="s">
        <v>62</v>
      </c>
      <c r="C70" s="197"/>
      <c r="D70" s="197"/>
      <c r="E70" s="197"/>
      <c r="F70" s="197"/>
      <c r="G70" s="197"/>
      <c r="H70" s="197"/>
      <c r="I70" s="223"/>
      <c r="J70" s="18"/>
      <c r="K70" s="197"/>
    </row>
    <row r="71" spans="1:11" ht="15" customHeight="1">
      <c r="B71" s="251" t="s">
        <v>80</v>
      </c>
      <c r="C71" s="197"/>
      <c r="D71" s="197"/>
      <c r="E71" s="197"/>
      <c r="F71" s="197"/>
      <c r="G71" s="197"/>
      <c r="H71" s="222"/>
      <c r="I71" s="223"/>
      <c r="J71" s="18"/>
      <c r="K71" s="18"/>
    </row>
    <row r="72" spans="1:11" ht="15" customHeight="1">
      <c r="B72" s="251" t="s">
        <v>81</v>
      </c>
      <c r="C72" s="197"/>
      <c r="D72" s="197"/>
      <c r="E72" s="197"/>
      <c r="F72" s="197"/>
      <c r="G72" s="222"/>
      <c r="H72" s="222"/>
      <c r="I72" s="223"/>
      <c r="J72" s="18"/>
      <c r="K72" s="18"/>
    </row>
    <row r="73" spans="1:11">
      <c r="B73" s="154"/>
    </row>
    <row r="74" spans="1:11" ht="18.600000000000001">
      <c r="A74" s="505" t="s">
        <v>82</v>
      </c>
      <c r="B74" s="506"/>
      <c r="C74" s="506"/>
    </row>
    <row r="75" spans="1:11">
      <c r="A75" s="164"/>
    </row>
    <row r="76" spans="1:11">
      <c r="A76" s="164"/>
      <c r="B76" s="499" t="s">
        <v>83</v>
      </c>
      <c r="C76" s="499"/>
    </row>
    <row r="77" spans="1:11" s="183" customFormat="1">
      <c r="A77" s="154"/>
      <c r="B77" s="176" t="s">
        <v>52</v>
      </c>
      <c r="C77" s="176" t="s">
        <v>84</v>
      </c>
      <c r="D77" s="182" t="s">
        <v>64</v>
      </c>
      <c r="E77" s="179" t="s">
        <v>57</v>
      </c>
      <c r="F77" s="179" t="s">
        <v>58</v>
      </c>
      <c r="G77" s="179" t="s">
        <v>59</v>
      </c>
      <c r="H77" s="167" t="s">
        <v>60</v>
      </c>
    </row>
    <row r="78" spans="1:11">
      <c r="A78" s="164"/>
      <c r="B78" s="168" t="s">
        <v>61</v>
      </c>
      <c r="C78" s="184"/>
      <c r="D78" s="165"/>
      <c r="E78" s="186"/>
      <c r="F78" s="186"/>
      <c r="G78" s="188"/>
      <c r="H78" s="156"/>
    </row>
    <row r="79" spans="1:11">
      <c r="A79" s="164"/>
      <c r="B79" s="168" t="s">
        <v>62</v>
      </c>
      <c r="C79" s="184"/>
      <c r="D79" s="185"/>
      <c r="E79" s="186"/>
      <c r="F79" s="187"/>
      <c r="G79" s="188"/>
      <c r="H79" s="156"/>
    </row>
  </sheetData>
  <mergeCells count="53">
    <mergeCell ref="B12:B15"/>
    <mergeCell ref="C12:C15"/>
    <mergeCell ref="E12:E15"/>
    <mergeCell ref="B16:B20"/>
    <mergeCell ref="C16:C20"/>
    <mergeCell ref="E16:E20"/>
    <mergeCell ref="G5:G6"/>
    <mergeCell ref="B3:B6"/>
    <mergeCell ref="C3:C6"/>
    <mergeCell ref="E3:E6"/>
    <mergeCell ref="B7:B11"/>
    <mergeCell ref="C7:C11"/>
    <mergeCell ref="E7:E11"/>
    <mergeCell ref="B21:B24"/>
    <mergeCell ref="C21:C24"/>
    <mergeCell ref="E21:E23"/>
    <mergeCell ref="A27:C27"/>
    <mergeCell ref="C29:G29"/>
    <mergeCell ref="G21:G24"/>
    <mergeCell ref="B36:C36"/>
    <mergeCell ref="D36:G36"/>
    <mergeCell ref="B37:C37"/>
    <mergeCell ref="D37:G37"/>
    <mergeCell ref="A39:C39"/>
    <mergeCell ref="A31:C31"/>
    <mergeCell ref="B76:C76"/>
    <mergeCell ref="D55:F55"/>
    <mergeCell ref="B57:C57"/>
    <mergeCell ref="D60:F60"/>
    <mergeCell ref="B62:D62"/>
    <mergeCell ref="D63:F63"/>
    <mergeCell ref="D64:F64"/>
    <mergeCell ref="B46:C46"/>
    <mergeCell ref="B41:C41"/>
    <mergeCell ref="B33:C33"/>
    <mergeCell ref="D33:G33"/>
    <mergeCell ref="B34:C34"/>
    <mergeCell ref="D34:G34"/>
    <mergeCell ref="B35:C35"/>
    <mergeCell ref="D35:G35"/>
    <mergeCell ref="J48:J49"/>
    <mergeCell ref="B52:C52"/>
    <mergeCell ref="D54:F54"/>
    <mergeCell ref="G54:H54"/>
    <mergeCell ref="A74:C74"/>
    <mergeCell ref="D53:F53"/>
    <mergeCell ref="G53:H53"/>
    <mergeCell ref="G55:H55"/>
    <mergeCell ref="G63:H63"/>
    <mergeCell ref="G64:H64"/>
    <mergeCell ref="D65:F65"/>
    <mergeCell ref="G65:H65"/>
    <mergeCell ref="A67:C67"/>
  </mergeCells>
  <conditionalFormatting sqref="B53:D53">
    <cfRule type="containsText" dxfId="499" priority="26" operator="containsText" text="Available">
      <formula>NOT(ISERROR(SEARCH("Available",B53)))</formula>
    </cfRule>
  </conditionalFormatting>
  <conditionalFormatting sqref="B63:D63">
    <cfRule type="containsText" dxfId="498" priority="24" operator="containsText" text="Available">
      <formula>NOT(ISERROR(SEARCH("Available",B63)))</formula>
    </cfRule>
  </conditionalFormatting>
  <conditionalFormatting sqref="B58:H58">
    <cfRule type="containsText" dxfId="497" priority="27" operator="containsText" text="Available">
      <formula>NOT(ISERROR(SEARCH("Available",B58)))</formula>
    </cfRule>
  </conditionalFormatting>
  <conditionalFormatting sqref="D49:D50">
    <cfRule type="containsText" dxfId="496" priority="14" operator="containsText" text="Available">
      <formula>NOT(ISERROR(SEARCH("Available",D49)))</formula>
    </cfRule>
  </conditionalFormatting>
  <conditionalFormatting sqref="F1:F11">
    <cfRule type="containsText" dxfId="495" priority="6" operator="containsText" text="Available">
      <formula>NOT(ISERROR(SEARCH("Available",F1)))</formula>
    </cfRule>
  </conditionalFormatting>
  <conditionalFormatting sqref="F13:F41">
    <cfRule type="containsText" dxfId="494" priority="4" operator="containsText" text="Available">
      <formula>NOT(ISERROR(SEARCH("Available",F13)))</formula>
    </cfRule>
  </conditionalFormatting>
  <conditionalFormatting sqref="F46:F50">
    <cfRule type="containsText" dxfId="493" priority="21" operator="containsText" text="Available">
      <formula>NOT(ISERROR(SEARCH("Available",F46)))</formula>
    </cfRule>
  </conditionalFormatting>
  <conditionalFormatting sqref="F70:F1048576">
    <cfRule type="containsText" dxfId="492" priority="8" operator="containsText" text="Available">
      <formula>NOT(ISERROR(SEARCH("Available",F70)))</formula>
    </cfRule>
  </conditionalFormatting>
  <conditionalFormatting sqref="F42:H45 F52 F56:F57 F59 F61:F62 F66:F68">
    <cfRule type="containsText" dxfId="491" priority="28" operator="containsText" text="Available">
      <formula>NOT(ISERROR(SEARCH("Available",F42)))</formula>
    </cfRule>
  </conditionalFormatting>
  <conditionalFormatting sqref="G53">
    <cfRule type="containsText" dxfId="490" priority="25" operator="containsText" text="Available">
      <formula>NOT(ISERROR(SEARCH("Available",G53)))</formula>
    </cfRule>
  </conditionalFormatting>
  <conditionalFormatting sqref="G63">
    <cfRule type="containsText" dxfId="489" priority="23" operator="containsText" text="Available">
      <formula>NOT(ISERROR(SEARCH("Available",G63)))</formula>
    </cfRule>
  </conditionalFormatting>
  <conditionalFormatting sqref="G72">
    <cfRule type="containsText" dxfId="488" priority="3" operator="containsText" text="Available">
      <formula>NOT(ISERROR(SEARCH("Available",G72)))</formula>
    </cfRule>
  </conditionalFormatting>
  <conditionalFormatting sqref="G47:H50">
    <cfRule type="containsText" dxfId="487" priority="17" operator="containsText" text="Available">
      <formula>NOT(ISERROR(SEARCH("Available",G47)))</formula>
    </cfRule>
  </conditionalFormatting>
  <conditionalFormatting sqref="H69:H72">
    <cfRule type="containsText" dxfId="486" priority="1" operator="containsText" text="Available">
      <formula>NOT(ISERROR(SEARCH("Available",H69)))</formula>
    </cfRule>
  </conditionalFormatting>
  <conditionalFormatting sqref="H77">
    <cfRule type="containsText" dxfId="485" priority="22" operator="containsText" text="Available">
      <formula>NOT(ISERROR(SEARCH("Available",H77)))</formula>
    </cfRule>
  </conditionalFormatting>
  <conditionalFormatting sqref="H42:J42">
    <cfRule type="containsText" dxfId="484" priority="7" operator="containsText" text="Available">
      <formula>NOT(ISERROR(SEARCH("Available",H42)))</formula>
    </cfRule>
  </conditionalFormatting>
  <conditionalFormatting sqref="H47:J47">
    <cfRule type="containsText" dxfId="483" priority="20" operator="containsText" text="Available">
      <formula>NOT(ISERROR(SEARCH("Available",H47)))</formula>
    </cfRule>
  </conditionalFormatting>
  <conditionalFormatting sqref="I69:K69">
    <cfRule type="containsText" dxfId="482" priority="9" operator="containsText" text="Available">
      <formula>NOT(ISERROR(SEARCH("Available",I69)))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F326-8193-4FE1-B2A0-0D55B66FFEA3}">
  <dimension ref="B1:AS47"/>
  <sheetViews>
    <sheetView showGridLines="0" zoomScale="80" zoomScaleNormal="80" workbookViewId="0">
      <pane xSplit="5" topLeftCell="F1" activePane="topRight" state="frozen"/>
      <selection pane="topRight" activeCell="H8" sqref="H8:H9"/>
    </sheetView>
  </sheetViews>
  <sheetFormatPr defaultColWidth="9.140625" defaultRowHeight="15" customHeight="1"/>
  <cols>
    <col min="1" max="1" width="5.5703125" customWidth="1"/>
    <col min="2" max="2" width="16.140625" customWidth="1"/>
    <col min="3" max="3" width="13" customWidth="1"/>
    <col min="4" max="4" width="13.5703125" customWidth="1"/>
    <col min="5" max="5" width="15.5703125" customWidth="1"/>
    <col min="6" max="6" width="17.85546875" customWidth="1"/>
    <col min="7" max="7" width="14.42578125" customWidth="1"/>
    <col min="8" max="8" width="12.42578125" customWidth="1"/>
    <col min="23" max="24" width="9.42578125" customWidth="1"/>
  </cols>
  <sheetData>
    <row r="1" spans="2:45" ht="54" customHeight="1">
      <c r="B1" s="544" t="s">
        <v>85</v>
      </c>
      <c r="C1" s="545"/>
      <c r="D1" s="545"/>
      <c r="E1" s="545"/>
    </row>
    <row r="2" spans="2:45" ht="14.45">
      <c r="B2" s="5" t="s">
        <v>86</v>
      </c>
      <c r="C2" s="112"/>
      <c r="D2" s="252" t="s">
        <v>87</v>
      </c>
      <c r="E2" s="252" t="s">
        <v>88</v>
      </c>
      <c r="F2" s="252" t="s">
        <v>89</v>
      </c>
      <c r="G2" s="252" t="s">
        <v>89</v>
      </c>
      <c r="Q2" s="252"/>
    </row>
    <row r="3" spans="2:45" ht="14.45">
      <c r="B3" s="107" t="s">
        <v>90</v>
      </c>
      <c r="C3" s="2"/>
      <c r="D3" s="2" t="s">
        <v>91</v>
      </c>
      <c r="E3" s="2" t="s">
        <v>91</v>
      </c>
      <c r="F3" s="2" t="s">
        <v>91</v>
      </c>
      <c r="G3" s="2" t="s">
        <v>91</v>
      </c>
      <c r="Q3" s="2"/>
    </row>
    <row r="4" spans="2:45" ht="14.45">
      <c r="B4" s="107" t="s">
        <v>52</v>
      </c>
      <c r="C4" s="2"/>
      <c r="D4" s="6" t="s">
        <v>92</v>
      </c>
      <c r="E4" s="6" t="s">
        <v>92</v>
      </c>
      <c r="F4" s="6" t="s">
        <v>92</v>
      </c>
      <c r="G4" s="6" t="s">
        <v>92</v>
      </c>
      <c r="Q4" s="6"/>
    </row>
    <row r="5" spans="2:45" ht="14.45">
      <c r="B5" s="107" t="s">
        <v>93</v>
      </c>
      <c r="C5" s="3"/>
      <c r="D5" s="3" t="s">
        <v>94</v>
      </c>
      <c r="E5" s="3" t="s">
        <v>95</v>
      </c>
      <c r="F5" s="3" t="s">
        <v>95</v>
      </c>
      <c r="G5" s="3" t="s">
        <v>94</v>
      </c>
      <c r="Q5" s="3"/>
    </row>
    <row r="6" spans="2:45" ht="14.45">
      <c r="B6" s="108" t="s">
        <v>96</v>
      </c>
      <c r="C6" s="3"/>
      <c r="D6" s="3">
        <v>45771</v>
      </c>
      <c r="E6" s="3">
        <v>45765</v>
      </c>
      <c r="F6" s="3">
        <v>45786</v>
      </c>
      <c r="G6" s="3">
        <v>45789</v>
      </c>
      <c r="Q6" s="3"/>
    </row>
    <row r="7" spans="2:45" ht="14.45">
      <c r="B7" s="109" t="s">
        <v>97</v>
      </c>
      <c r="C7" s="7"/>
      <c r="D7" s="3">
        <v>45788</v>
      </c>
      <c r="E7" s="3">
        <v>45793</v>
      </c>
      <c r="F7" s="3">
        <v>45793</v>
      </c>
      <c r="G7" s="3">
        <v>45793</v>
      </c>
      <c r="Q7" s="4"/>
    </row>
    <row r="8" spans="2:45" ht="14.45" customHeight="1">
      <c r="B8" s="61" t="s">
        <v>98</v>
      </c>
      <c r="C8" s="7"/>
      <c r="D8" s="546">
        <v>10000</v>
      </c>
      <c r="E8" s="547"/>
      <c r="F8" s="547"/>
      <c r="G8" s="547"/>
    </row>
    <row r="9" spans="2:45" ht="14.45">
      <c r="B9" s="110" t="s">
        <v>99</v>
      </c>
      <c r="C9" s="62">
        <f>SUM(D9:G9)</f>
        <v>12379</v>
      </c>
      <c r="D9" s="148">
        <f>SUM(Q16:AC16)</f>
        <v>5675</v>
      </c>
      <c r="E9" s="322">
        <f>SUM(I15:Z15)</f>
        <v>2247</v>
      </c>
      <c r="F9" s="322">
        <f>SUM(AA15:CA15)</f>
        <v>2917</v>
      </c>
      <c r="G9" s="148">
        <f>SUM(AD16:AR16)</f>
        <v>1540</v>
      </c>
      <c r="H9" s="325"/>
      <c r="K9" s="474"/>
    </row>
    <row r="10" spans="2:45">
      <c r="B10" s="110" t="s">
        <v>100</v>
      </c>
      <c r="C10" s="113"/>
      <c r="D10" s="148"/>
      <c r="E10" s="322"/>
      <c r="F10" s="7"/>
      <c r="G10" s="323"/>
    </row>
    <row r="11" spans="2:45" ht="14.45" customHeight="1">
      <c r="B11" s="110" t="s">
        <v>101</v>
      </c>
      <c r="C11" s="488">
        <f>SUM(C47:D47)</f>
        <v>13436</v>
      </c>
      <c r="D11" s="551">
        <f>SUM(D47:E47)</f>
        <v>13436</v>
      </c>
      <c r="E11" s="552"/>
      <c r="F11" s="552"/>
      <c r="G11" s="553"/>
      <c r="K11" s="324"/>
      <c r="AC11" s="474"/>
      <c r="AD11" s="474"/>
    </row>
    <row r="12" spans="2:45" ht="14.45" customHeight="1">
      <c r="B12" s="111" t="s">
        <v>102</v>
      </c>
      <c r="C12" s="7"/>
      <c r="D12" s="548" t="s">
        <v>103</v>
      </c>
      <c r="E12" s="549"/>
      <c r="F12" s="549"/>
      <c r="G12" s="550"/>
      <c r="AC12" s="474"/>
    </row>
    <row r="13" spans="2:45" ht="14.45">
      <c r="B13" s="105"/>
      <c r="D13" s="106"/>
      <c r="E13" s="106"/>
    </row>
    <row r="14" spans="2:45" ht="14.45">
      <c r="B14" s="8" t="s">
        <v>104</v>
      </c>
      <c r="C14" s="8"/>
      <c r="D14" s="8"/>
      <c r="E14" s="8"/>
      <c r="F14" s="8">
        <v>45765</v>
      </c>
      <c r="G14" s="8">
        <v>45766</v>
      </c>
      <c r="H14" s="8">
        <v>45767</v>
      </c>
      <c r="I14" s="8">
        <v>45768</v>
      </c>
      <c r="J14" s="8">
        <v>45769</v>
      </c>
      <c r="K14" s="8">
        <v>45770</v>
      </c>
      <c r="L14" s="8">
        <v>45771</v>
      </c>
      <c r="M14" s="8">
        <v>45772</v>
      </c>
      <c r="N14" s="8">
        <v>45773</v>
      </c>
      <c r="O14" s="8">
        <v>45774</v>
      </c>
      <c r="P14" s="8">
        <v>45775</v>
      </c>
      <c r="Q14" s="8">
        <v>45776</v>
      </c>
      <c r="R14" s="8">
        <v>45777</v>
      </c>
      <c r="S14" s="8">
        <v>45778</v>
      </c>
      <c r="T14" s="8">
        <v>45779</v>
      </c>
      <c r="U14" s="8">
        <v>45780</v>
      </c>
      <c r="V14" s="8">
        <v>45781</v>
      </c>
      <c r="W14" s="8">
        <v>45782</v>
      </c>
      <c r="X14" s="8">
        <v>45783</v>
      </c>
      <c r="Y14" s="8">
        <v>45784</v>
      </c>
      <c r="Z14" s="8">
        <v>45785</v>
      </c>
      <c r="AA14" s="8">
        <v>45786</v>
      </c>
      <c r="AB14" s="8">
        <v>45787</v>
      </c>
      <c r="AC14" s="8">
        <v>45788</v>
      </c>
      <c r="AD14" s="8">
        <v>45789</v>
      </c>
      <c r="AE14" s="8">
        <v>45790</v>
      </c>
      <c r="AF14" s="8">
        <v>45791</v>
      </c>
      <c r="AG14" s="8">
        <v>45792</v>
      </c>
      <c r="AH14" s="8">
        <v>45793</v>
      </c>
      <c r="AI14" s="8">
        <v>45794</v>
      </c>
      <c r="AJ14" s="8">
        <v>45795</v>
      </c>
      <c r="AK14" s="8">
        <v>45796</v>
      </c>
      <c r="AL14" s="8">
        <v>45797</v>
      </c>
      <c r="AM14" s="8">
        <v>45798</v>
      </c>
      <c r="AN14" s="8">
        <v>45799</v>
      </c>
      <c r="AO14" s="8">
        <v>45800</v>
      </c>
      <c r="AP14" s="8">
        <v>45801</v>
      </c>
      <c r="AQ14" s="8">
        <v>45802</v>
      </c>
      <c r="AR14" s="8">
        <v>45803</v>
      </c>
      <c r="AS14" s="8">
        <v>45804</v>
      </c>
    </row>
    <row r="15" spans="2:45" ht="14.45">
      <c r="B15" s="4" t="s">
        <v>105</v>
      </c>
      <c r="C15" s="4"/>
      <c r="D15" s="4">
        <f>SUM(F15:J15)</f>
        <v>0</v>
      </c>
      <c r="E15" s="4"/>
      <c r="F15" s="113" cm="1">
        <f t="array" ref="F15">IFERROR(SUM(_xlfn._xlws.FILTER('2.1 Mileage &amp; ODD_Auto'!$J3:$J$1000,
                    '2.1 Mileage &amp; ODD_Auto'!$Y3:$Y$1000 = TEXT(F$14, "yyyy-mm-dd") &amp; "-" &amp; TRIM($B15))), "-")</f>
        <v>0</v>
      </c>
      <c r="G15" s="113" t="str" cm="1">
        <f t="array" ref="G15">IFERROR(SUM(_xlfn._xlws.FILTER('2.1 Mileage &amp; ODD_Auto'!$J3:$J$1000,
                    '2.1 Mileage &amp; ODD_Auto'!$Y3:$Y$1000 = TEXT(G$14, "yyyy-mm-dd") &amp; "-" &amp; TRIM($B15))), "-")</f>
        <v>-</v>
      </c>
      <c r="H15" s="113" t="str" cm="1">
        <f t="array" ref="H15">IFERROR(SUM(_xlfn._xlws.FILTER('2.1 Mileage &amp; ODD_Auto'!$J3:$J$1000,
                    '2.1 Mileage &amp; ODD_Auto'!$Y3:$Y$1000 = TEXT(H$14, "yyyy-mm-dd") &amp; "-" &amp; TRIM($B15))), "-")</f>
        <v>-</v>
      </c>
      <c r="I15" s="113" cm="1">
        <f t="array" ref="I15">IFERROR(SUM(_xlfn._xlws.FILTER('2.1 Mileage &amp; ODD_Auto'!$J3:$J$1000,
                    '2.1 Mileage &amp; ODD_Auto'!$Y3:$Y$1000 = TEXT(I$14, "yyyy-mm-dd") &amp; "-" &amp; TRIM($B15))), "-")</f>
        <v>0</v>
      </c>
      <c r="J15" s="113" cm="1">
        <f t="array" ref="J15">IFERROR(SUM(_xlfn._xlws.FILTER('2.1 Mileage &amp; ODD_Auto'!$J3:$J$1000,
                    '2.1 Mileage &amp; ODD_Auto'!$Y3:$Y$1000 = TEXT(J$14, "yyyy-mm-dd") &amp; "-" &amp; TRIM($B15))), "-")</f>
        <v>0</v>
      </c>
      <c r="K15" s="113" cm="1">
        <f t="array" ref="K15">IFERROR(SUM(_xlfn._xlws.FILTER('2.1 Mileage &amp; ODD_Auto'!$J3:$J$1000,
                    '2.1 Mileage &amp; ODD_Auto'!$Y3:$Y$1000 = TEXT(K$14, "yyyy-mm-dd") &amp; "-" &amp; TRIM($B15))), "-")</f>
        <v>38</v>
      </c>
      <c r="L15" s="113" cm="1">
        <f t="array" ref="L15">IFERROR(SUM(_xlfn._xlws.FILTER('2.1 Mileage &amp; ODD_Auto'!$J3:$J$1000,
                    '2.1 Mileage &amp; ODD_Auto'!$Y3:$Y$1000 = TEXT(L$14, "yyyy-mm-dd") &amp; "-" &amp; TRIM($B15))), "-")</f>
        <v>48</v>
      </c>
      <c r="M15" s="113" cm="1">
        <f t="array" ref="M15">IFERROR(SUM(_xlfn._xlws.FILTER('2.1 Mileage &amp; ODD_Auto'!$J3:$J$1000,
                    '2.1 Mileage &amp; ODD_Auto'!$Y3:$Y$1000 = TEXT(M$14, "yyyy-mm-dd") &amp; "-" &amp; TRIM($B15))), "-")</f>
        <v>186</v>
      </c>
      <c r="N15" s="113" cm="1">
        <f t="array" ref="N15">IFERROR(SUM(_xlfn._xlws.FILTER('2.1 Mileage &amp; ODD_Auto'!$J3:$J$1000,
                    '2.1 Mileage &amp; ODD_Auto'!$Y3:$Y$1000 = TEXT(N$14, "yyyy-mm-dd") &amp; "-" &amp; TRIM($B15))), "-")</f>
        <v>195</v>
      </c>
      <c r="O15" s="113" t="str" cm="1">
        <f t="array" ref="O15">IFERROR(SUM(_xlfn._xlws.FILTER('2.1 Mileage &amp; ODD_Auto'!$J3:$J$1000,
                    '2.1 Mileage &amp; ODD_Auto'!$Y3:$Y$1000 = TEXT(O$14, "yyyy-mm-dd") &amp; "-" &amp; TRIM($B15))), "-")</f>
        <v>-</v>
      </c>
      <c r="P15" s="113" cm="1">
        <f t="array" ref="P15">IFERROR(SUM(_xlfn._xlws.FILTER('2.1 Mileage &amp; ODD_Auto'!$J3:$J$1000,
                    '2.1 Mileage &amp; ODD_Auto'!$Y3:$Y$1000 = TEXT(P$14, "yyyy-mm-dd") &amp; "-" &amp; TRIM($B15))), "-")</f>
        <v>448</v>
      </c>
      <c r="Q15" s="113" cm="1">
        <f t="array" ref="Q15">IFERROR(SUM(_xlfn._xlws.FILTER('2.1 Mileage &amp; ODD_Auto'!$J3:$J$1000,
                    '2.1 Mileage &amp; ODD_Auto'!$Y3:$Y$1000 = TEXT(Q$14, "yyyy-mm-dd") &amp; "-" &amp; TRIM($B15))), "-")</f>
        <v>420</v>
      </c>
      <c r="R15" s="113" t="str" cm="1">
        <f t="array" ref="R15">IFERROR(SUM(_xlfn._xlws.FILTER('2.1 Mileage &amp; ODD_Auto'!$J3:$J$1000,
                    '2.1 Mileage &amp; ODD_Auto'!$Y3:$Y$1000 = TEXT(R$14, "yyyy-mm-dd") &amp; "-" &amp; TRIM($B15))), "-")</f>
        <v>-</v>
      </c>
      <c r="S15" s="113" t="str" cm="1">
        <f t="array" ref="S15">IFERROR(SUM(_xlfn._xlws.FILTER('2.1 Mileage &amp; ODD_Auto'!$J3:$J$1000,
                    '2.1 Mileage &amp; ODD_Auto'!$Y3:$Y$1000 = TEXT(S$14, "yyyy-mm-dd") &amp; "-" &amp; TRIM($B15))), "-")</f>
        <v>-</v>
      </c>
      <c r="T15" s="113" t="str" cm="1">
        <f t="array" ref="T15">IFERROR(SUM(_xlfn._xlws.FILTER('2.1 Mileage &amp; ODD_Auto'!$J3:$J$1000,
                    '2.1 Mileage &amp; ODD_Auto'!$Y3:$Y$1000 = TEXT(T$14, "yyyy-mm-dd") &amp; "-" &amp; TRIM($B15))), "-")</f>
        <v>-</v>
      </c>
      <c r="U15" s="113" t="str" cm="1">
        <f t="array" ref="U15">IFERROR(SUM(_xlfn._xlws.FILTER('2.1 Mileage &amp; ODD_Auto'!$J3:$J$1000,
                    '2.1 Mileage &amp; ODD_Auto'!$Y3:$Y$1000 = TEXT(U$14, "yyyy-mm-dd") &amp; "-" &amp; TRIM($B15))), "-")</f>
        <v>-</v>
      </c>
      <c r="V15" s="113" t="str" cm="1">
        <f t="array" ref="V15">IFERROR(SUM(_xlfn._xlws.FILTER('2.1 Mileage &amp; ODD_Auto'!$J3:$J$1000,
                    '2.1 Mileage &amp; ODD_Auto'!$Y3:$Y$1000 = TEXT(V$14, "yyyy-mm-dd") &amp; "-" &amp; TRIM($B15))), "-")</f>
        <v>-</v>
      </c>
      <c r="W15" s="113">
        <v>254</v>
      </c>
      <c r="X15" s="113" cm="1">
        <f t="array" ref="X15">IFERROR(SUM(_xlfn._xlws.FILTER('2.1 Mileage &amp; ODD_Auto'!$J3:$J$1000,
                    '2.1 Mileage &amp; ODD_Auto'!$Y3:$Y$1000 = TEXT(X$14, "yyyy-mm-dd") &amp; "-" &amp; TRIM($B15))), "-")</f>
        <v>254</v>
      </c>
      <c r="Y15" s="113" cm="1">
        <f t="array" ref="Y15">IFERROR(SUM(_xlfn._xlws.FILTER('2.1 Mileage &amp; ODD_Auto'!$J3:$J$1000,
                    '2.1 Mileage &amp; ODD_Auto'!$Y3:$Y$1000 = TEXT(Y$14, "yyyy-mm-dd") &amp; "-" &amp; TRIM($B15))), "-")</f>
        <v>216</v>
      </c>
      <c r="Z15" s="113" cm="1">
        <f t="array" ref="Z15">IFERROR(SUM(_xlfn._xlws.FILTER('2.1 Mileage &amp; ODD_Auto'!$J3:$J$1000,
                    '2.1 Mileage &amp; ODD_Auto'!$Y3:$Y$1000 = TEXT(Z$14, "yyyy-mm-dd") &amp; "-" &amp; TRIM($B15))), "-")</f>
        <v>188</v>
      </c>
      <c r="AA15" s="113" cm="1">
        <f t="array" ref="AA15">IFERROR(SUM(_xlfn._xlws.FILTER('2.1 Mileage &amp; ODD_Auto'!$J3:$J$1000,
                    '2.1 Mileage &amp; ODD_Auto'!$Y3:$Y$1000 = TEXT(AA$14, "yyyy-mm-dd") &amp; "-" &amp; TRIM($B15))), "-")</f>
        <v>198</v>
      </c>
      <c r="AB15" s="113" cm="1">
        <f t="array" ref="AB15">IFERROR(SUM(_xlfn._xlws.FILTER('2.1 Mileage &amp; ODD_Auto'!$J3:$J$1000,
                    '2.1 Mileage &amp; ODD_Auto'!$Y3:$Y$1000 = TEXT(AB$14, "yyyy-mm-dd") &amp; "-" &amp; TRIM($B15))), "-")</f>
        <v>269</v>
      </c>
      <c r="AC15" s="113" t="str" cm="1">
        <f t="array" ref="AC15">IFERROR(SUM(_xlfn._xlws.FILTER('2.1 Mileage &amp; ODD_Auto'!$J3:$J$1000,
                    '2.1 Mileage &amp; ODD_Auto'!$Y3:$Y$1000 = TEXT(AC$14, "yyyy-mm-dd") &amp; "-" &amp; TRIM($B15))), "-")</f>
        <v>-</v>
      </c>
      <c r="AD15" s="113" cm="1">
        <f t="array" ref="AD15">IFERROR(SUM(_xlfn._xlws.FILTER('2.1 Mileage &amp; ODD_Auto'!$J3:$J$1000,
                    '2.1 Mileage &amp; ODD_Auto'!$Y3:$Y$1000 = TEXT(AD$14, "yyyy-mm-dd") &amp; "-" &amp; TRIM($B15))), "-")</f>
        <v>486</v>
      </c>
      <c r="AE15" s="113" cm="1">
        <f t="array" ref="AE15">IFERROR(SUM(_xlfn._xlws.FILTER('2.1 Mileage &amp; ODD_Auto'!$J3:$J$1000,
                    '2.1 Mileage &amp; ODD_Auto'!$Y3:$Y$1000 = TEXT(AE$14, "yyyy-mm-dd") &amp; "-" &amp; TRIM($B15))), "-")</f>
        <v>547</v>
      </c>
      <c r="AF15" s="113" cm="1">
        <f t="array" ref="AF15">IFERROR(SUM(_xlfn._xlws.FILTER('2.1 Mileage &amp; ODD_Auto'!$J3:$J$1000,
                    '2.1 Mileage &amp; ODD_Auto'!$Y3:$Y$1000 = TEXT(AF$14, "yyyy-mm-dd") &amp; "-" &amp; TRIM($B15))), "-")</f>
        <v>553</v>
      </c>
      <c r="AG15" s="113" cm="1">
        <f t="array" ref="AG15">IFERROR(SUM(_xlfn._xlws.FILTER('2.1 Mileage &amp; ODD_Auto'!$J3:$J$1000,
                    '2.1 Mileage &amp; ODD_Auto'!$Y3:$Y$1000 = TEXT(AG$14, "yyyy-mm-dd") &amp; "-" &amp; TRIM($B15))), "-")</f>
        <v>438</v>
      </c>
      <c r="AH15" s="113" cm="1">
        <f t="array" ref="AH15">IFERROR(SUM(_xlfn._xlws.FILTER('2.1 Mileage &amp; ODD_Auto'!$J3:$J$1000,
                    '2.1 Mileage &amp; ODD_Auto'!$Y3:$Y$1000 = TEXT(AH$14, "yyyy-mm-dd") &amp; "-" &amp; TRIM($B15))), "-")</f>
        <v>426</v>
      </c>
      <c r="AI15" s="113" t="str" cm="1">
        <f t="array" ref="AI15">IFERROR(SUM(_xlfn._xlws.FILTER('2.1 Mileage &amp; ODD_Auto'!$J3:$J$1000,
                    '2.1 Mileage &amp; ODD_Auto'!$Y3:$Y$1000 = TEXT(AI$14, "yyyy-mm-dd") &amp; "-" &amp; TRIM($B15))), "-")</f>
        <v>-</v>
      </c>
      <c r="AJ15" s="113" t="str" cm="1">
        <f t="array" ref="AJ15">IFERROR(SUM(_xlfn._xlws.FILTER('2.1 Mileage &amp; ODD_Auto'!$J3:$J$1000,
                    '2.1 Mileage &amp; ODD_Auto'!$Y3:$Y$1000 = TEXT(AJ$14, "yyyy-mm-dd") &amp; "-" &amp; TRIM($B15))), "-")</f>
        <v>-</v>
      </c>
      <c r="AK15" s="113" t="str" cm="1">
        <f t="array" ref="AK15">IFERROR(SUM(_xlfn._xlws.FILTER('2.1 Mileage &amp; ODD_Auto'!$J3:$J$1000,
                    '2.1 Mileage &amp; ODD_Auto'!$Y3:$Y$1000 = TEXT(AK$14, "yyyy-mm-dd") &amp; "-" &amp; TRIM($B15))), "-")</f>
        <v>-</v>
      </c>
      <c r="AL15" s="113" t="str" cm="1">
        <f t="array" ref="AL15">IFERROR(SUM(_xlfn._xlws.FILTER('2.1 Mileage &amp; ODD_Auto'!$J3:$J$1000,
                    '2.1 Mileage &amp; ODD_Auto'!$Y3:$Y$1000 = TEXT(AL$14, "yyyy-mm-dd") &amp; "-" &amp; TRIM($B15))), "-")</f>
        <v>-</v>
      </c>
      <c r="AM15" s="113" t="str" cm="1">
        <f t="array" ref="AM15">IFERROR(SUM(_xlfn._xlws.FILTER('2.1 Mileage &amp; ODD_Auto'!$J3:$J$1000,
                    '2.1 Mileage &amp; ODD_Auto'!$Y3:$Y$1000 = TEXT(AM$14, "yyyy-mm-dd") &amp; "-" &amp; TRIM($B15))), "-")</f>
        <v>-</v>
      </c>
      <c r="AN15" s="113" t="str" cm="1">
        <f t="array" ref="AN15">IFERROR(SUM(_xlfn._xlws.FILTER('2.1 Mileage &amp; ODD_Auto'!$J3:$J$1000,
                    '2.1 Mileage &amp; ODD_Auto'!$Y3:$Y$1000 = TEXT(AN$14, "yyyy-mm-dd") &amp; "-" &amp; TRIM($B15))), "-")</f>
        <v>-</v>
      </c>
      <c r="AO15" s="113" t="str" cm="1">
        <f t="array" ref="AO15">IFERROR(SUM(_xlfn._xlws.FILTER('2.1 Mileage &amp; ODD_Auto'!$J3:$J$1000,
                    '2.1 Mileage &amp; ODD_Auto'!$Y3:$Y$1000 = TEXT(AO$14, "yyyy-mm-dd") &amp; "-" &amp; TRIM($B15))), "-")</f>
        <v>-</v>
      </c>
      <c r="AP15" s="113" t="str" cm="1">
        <f t="array" ref="AP15">IFERROR(SUM(_xlfn._xlws.FILTER('2.1 Mileage &amp; ODD_Auto'!$J3:$J$1000,
                    '2.1 Mileage &amp; ODD_Auto'!$Y3:$Y$1000 = TEXT(AP$14, "yyyy-mm-dd") &amp; "-" &amp; TRIM($B15))), "-")</f>
        <v>-</v>
      </c>
      <c r="AQ15" s="113" t="str" cm="1">
        <f t="array" ref="AQ15">IFERROR(SUM(_xlfn._xlws.FILTER('2.1 Mileage &amp; ODD_Auto'!$J3:$J$1000,
                    '2.1 Mileage &amp; ODD_Auto'!$Y3:$Y$1000 = TEXT(AQ$14, "yyyy-mm-dd") &amp; "-" &amp; TRIM($B15))), "-")</f>
        <v>-</v>
      </c>
      <c r="AR15" s="113" t="str" cm="1">
        <f t="array" ref="AR15">IFERROR(SUM(_xlfn._xlws.FILTER('2.1 Mileage &amp; ODD_Auto'!$J3:$J$1000,
                    '2.1 Mileage &amp; ODD_Auto'!$Y3:$Y$1000 = TEXT(AR$14, "yyyy-mm-dd") &amp; "-" &amp; TRIM($B15))), "-")</f>
        <v>-</v>
      </c>
      <c r="AS15" s="113" t="str" cm="1">
        <f t="array" ref="AS15">IFERROR(SUM(_xlfn._xlws.FILTER('2.1 Mileage &amp; ODD_Auto'!$J3:$J$1000,
                    '2.1 Mileage &amp; ODD_Auto'!$Y3:$Y$1000 = TEXT(AS$14, "yyyy-mm-dd") &amp; "-" &amp; TRIM($B15))), "-")</f>
        <v>-</v>
      </c>
    </row>
    <row r="16" spans="2:45" ht="14.45">
      <c r="B16" s="4">
        <v>3850</v>
      </c>
      <c r="C16" s="4"/>
      <c r="D16" s="4">
        <f t="shared" ref="D16:D18" si="0">SUM(F16:J16)</f>
        <v>0</v>
      </c>
      <c r="E16" s="4"/>
      <c r="F16" s="113" t="str" cm="1">
        <f t="array" ref="F16">IFERROR(SUM(_xlfn._xlws.FILTER('2.1 Mileage &amp; ODD_Auto'!$J4:$J$1000,
                    '2.1 Mileage &amp; ODD_Auto'!$Y4:$Y$1000 = TEXT(F$14, "yyyy-mm-dd") &amp; "-" &amp; TRIM($B16))), "-")</f>
        <v>-</v>
      </c>
      <c r="G16" s="113" t="str" cm="1">
        <f t="array" ref="G16">IFERROR(SUM(_xlfn._xlws.FILTER('2.1 Mileage &amp; ODD_Auto'!$J4:$J$1000,
                    '2.1 Mileage &amp; ODD_Auto'!$Y4:$Y$1000 = TEXT(G$14, "yyyy-mm-dd") &amp; "-" &amp; TRIM($B16))), "-")</f>
        <v>-</v>
      </c>
      <c r="H16" s="113" t="str" cm="1">
        <f t="array" ref="H16">IFERROR(SUM(_xlfn._xlws.FILTER('2.1 Mileage &amp; ODD_Auto'!$J4:$J$1000,
                    '2.1 Mileage &amp; ODD_Auto'!$Y4:$Y$1000 = TEXT(H$14, "yyyy-mm-dd") &amp; "-" &amp; TRIM($B16))), "-")</f>
        <v>-</v>
      </c>
      <c r="I16" s="113" t="str" cm="1">
        <f t="array" ref="I16">IFERROR(SUM(_xlfn._xlws.FILTER('2.1 Mileage &amp; ODD_Auto'!$J4:$J$1000,
                    '2.1 Mileage &amp; ODD_Auto'!$Y4:$Y$1000 = TEXT(I$14, "yyyy-mm-dd") &amp; "-" &amp; TRIM($B16))), "-")</f>
        <v>-</v>
      </c>
      <c r="J16" s="113" t="str" cm="1">
        <f t="array" ref="J16">IFERROR(SUM(_xlfn._xlws.FILTER('2.1 Mileage &amp; ODD_Auto'!$J4:$J$1000,
                    '2.1 Mileage &amp; ODD_Auto'!$Y4:$Y$1000 = TEXT(J$14, "yyyy-mm-dd") &amp; "-" &amp; TRIM($B16))), "-")</f>
        <v>-</v>
      </c>
      <c r="K16" s="113" t="str" cm="1">
        <f t="array" ref="K16">IFERROR(SUM(_xlfn._xlws.FILTER('2.1 Mileage &amp; ODD_Auto'!$J4:$J$1000,
                    '2.1 Mileage &amp; ODD_Auto'!$Y4:$Y$1000 = TEXT(K$14, "yyyy-mm-dd") &amp; "-" &amp; TRIM($B16))), "-")</f>
        <v>-</v>
      </c>
      <c r="L16" s="113" t="str" cm="1">
        <f t="array" ref="L16">IFERROR(SUM(_xlfn._xlws.FILTER('2.1 Mileage &amp; ODD_Auto'!$J4:$J$1000,
                    '2.1 Mileage &amp; ODD_Auto'!$Y4:$Y$1000 = TEXT(L$14, "yyyy-mm-dd") &amp; "-" &amp; TRIM($B16))), "-")</f>
        <v>-</v>
      </c>
      <c r="M16" s="113" t="str" cm="1">
        <f t="array" ref="M16">IFERROR(SUM(_xlfn._xlws.FILTER('2.1 Mileage &amp; ODD_Auto'!$J4:$J$1000,
                    '2.1 Mileage &amp; ODD_Auto'!$Y4:$Y$1000 = TEXT(M$14, "yyyy-mm-dd") &amp; "-" &amp; TRIM($B16))), "-")</f>
        <v>-</v>
      </c>
      <c r="N16" s="113" t="str" cm="1">
        <f t="array" ref="N16">IFERROR(SUM(_xlfn._xlws.FILTER('2.1 Mileage &amp; ODD_Auto'!$J4:$J$1000,
                    '2.1 Mileage &amp; ODD_Auto'!$Y4:$Y$1000 = TEXT(N$14, "yyyy-mm-dd") &amp; "-" &amp; TRIM($B16))), "-")</f>
        <v>-</v>
      </c>
      <c r="O16" s="113" t="str" cm="1">
        <f t="array" ref="O16">IFERROR(SUM(_xlfn._xlws.FILTER('2.1 Mileage &amp; ODD_Auto'!$J4:$J$1000,
                    '2.1 Mileage &amp; ODD_Auto'!$Y4:$Y$1000 = TEXT(O$14, "yyyy-mm-dd") &amp; "-" &amp; TRIM($B16))), "-")</f>
        <v>-</v>
      </c>
      <c r="P16" s="113" t="str" cm="1">
        <f t="array" ref="P16">IFERROR(SUM(_xlfn._xlws.FILTER('2.1 Mileage &amp; ODD_Auto'!$J4:$J$1000,
                    '2.1 Mileage &amp; ODD_Auto'!$Y4:$Y$1000 = TEXT(P$14, "yyyy-mm-dd") &amp; "-" &amp; TRIM($B16))), "-")</f>
        <v>-</v>
      </c>
      <c r="Q16" s="113" cm="1">
        <f t="array" ref="Q16">IFERROR(SUM(_xlfn._xlws.FILTER('2.1 Mileage &amp; ODD_Auto'!$J4:$J$1000,
                    '2.1 Mileage &amp; ODD_Auto'!$Y4:$Y$1000 = TEXT(Q$14, "yyyy-mm-dd") &amp; "-" &amp; TRIM($B16))), "-")</f>
        <v>592</v>
      </c>
      <c r="R16" s="113" cm="1">
        <f t="array" ref="R16">IFERROR(SUM(_xlfn._xlws.FILTER('2.1 Mileage &amp; ODD_Auto'!$J4:$J$1000,
                    '2.1 Mileage &amp; ODD_Auto'!$Y4:$Y$1000 = TEXT(R$14, "yyyy-mm-dd") &amp; "-" &amp; TRIM($B16))), "-")</f>
        <v>457</v>
      </c>
      <c r="S16" s="113" cm="1">
        <f t="array" ref="S16">IFERROR(SUM(_xlfn._xlws.FILTER('2.1 Mileage &amp; ODD_Auto'!$J4:$J$1000,
                    '2.1 Mileage &amp; ODD_Auto'!$Y4:$Y$1000 = TEXT(S$14, "yyyy-mm-dd") &amp; "-" &amp; TRIM($B16))), "-")</f>
        <v>592</v>
      </c>
      <c r="T16" s="113" cm="1">
        <f t="array" ref="T16">IFERROR(SUM(_xlfn._xlws.FILTER('2.1 Mileage &amp; ODD_Auto'!$J4:$J$1000,
                    '2.1 Mileage &amp; ODD_Auto'!$Y4:$Y$1000 = TEXT(T$14, "yyyy-mm-dd") &amp; "-" &amp; TRIM($B16))), "-")</f>
        <v>272</v>
      </c>
      <c r="U16" s="113" cm="1">
        <f t="array" ref="U16">IFERROR(SUM(_xlfn._xlws.FILTER('2.1 Mileage &amp; ODD_Auto'!$J4:$J$1000,
                    '2.1 Mileage &amp; ODD_Auto'!$Y4:$Y$1000 = TEXT(U$14, "yyyy-mm-dd") &amp; "-" &amp; TRIM($B16))), "-")</f>
        <v>293</v>
      </c>
      <c r="V16" s="113" cm="1">
        <f t="array" ref="V16">IFERROR(SUM(_xlfn._xlws.FILTER('2.1 Mileage &amp; ODD_Auto'!$J4:$J$1000,
                    '2.1 Mileage &amp; ODD_Auto'!$Y4:$Y$1000 = TEXT(V$14, "yyyy-mm-dd") &amp; "-" &amp; TRIM($B16))), "-")</f>
        <v>271</v>
      </c>
      <c r="W16" s="113" cm="1">
        <f t="array" ref="W16">IFERROR(SUM(_xlfn._xlws.FILTER('2.1 Mileage &amp; ODD_Auto'!$J4:$J$1000,
                    '2.1 Mileage &amp; ODD_Auto'!$Y4:$Y$1000 = TEXT(W$14, "yyyy-mm-dd") &amp; "-" &amp; TRIM($B16))), "-")</f>
        <v>629</v>
      </c>
      <c r="X16" s="113" cm="1">
        <f t="array" ref="X16">IFERROR(SUM(_xlfn._xlws.FILTER('2.1 Mileage &amp; ODD_Auto'!$J4:$J$1000,
                    '2.1 Mileage &amp; ODD_Auto'!$Y4:$Y$1000 = TEXT(X$14, "yyyy-mm-dd") &amp; "-" &amp; TRIM($B16))), "-")</f>
        <v>499</v>
      </c>
      <c r="Y16" s="113" cm="1">
        <f t="array" ref="Y16">IFERROR(SUM(_xlfn._xlws.FILTER('2.1 Mileage &amp; ODD_Auto'!$J4:$J$1000,
                    '2.1 Mileage &amp; ODD_Auto'!$Y4:$Y$1000 = TEXT(Y$14, "yyyy-mm-dd") &amp; "-" &amp; TRIM($B16))), "-")</f>
        <v>309</v>
      </c>
      <c r="Z16" s="113" cm="1">
        <f t="array" ref="Z16">IFERROR(SUM(_xlfn._xlws.FILTER('2.1 Mileage &amp; ODD_Auto'!$J4:$J$1000,
                    '2.1 Mileage &amp; ODD_Auto'!$Y4:$Y$1000 = TEXT(Z$14, "yyyy-mm-dd") &amp; "-" &amp; TRIM($B16))), "-")</f>
        <v>505</v>
      </c>
      <c r="AA16" s="113" cm="1">
        <f t="array" ref="AA16">IFERROR(SUM(_xlfn._xlws.FILTER('2.1 Mileage &amp; ODD_Auto'!$J4:$J$1000,
                    '2.1 Mileage &amp; ODD_Auto'!$Y4:$Y$1000 = TEXT(AA$14, "yyyy-mm-dd") &amp; "-" &amp; TRIM($B16))), "-")</f>
        <v>523</v>
      </c>
      <c r="AB16" s="113" cm="1">
        <f t="array" ref="AB16">IFERROR(SUM(_xlfn._xlws.FILTER('2.1 Mileage &amp; ODD_Auto'!$J4:$J$1000,
                    '2.1 Mileage &amp; ODD_Auto'!$Y4:$Y$1000 = TEXT(AB$14, "yyyy-mm-dd") &amp; "-" &amp; TRIM($B16))), "-")</f>
        <v>434</v>
      </c>
      <c r="AC16" s="113" cm="1">
        <f t="array" ref="AC16">IFERROR(SUM(_xlfn._xlws.FILTER('2.1 Mileage &amp; ODD_Auto'!$J4:$J$1000,
                    '2.1 Mileage &amp; ODD_Auto'!$Y4:$Y$1000 = TEXT(AC$14, "yyyy-mm-dd") &amp; "-" &amp; TRIM($B16))), "-")</f>
        <v>299</v>
      </c>
      <c r="AD16" s="113" cm="1">
        <f t="array" ref="AD16">IFERROR(SUM(_xlfn._xlws.FILTER('2.1 Mileage &amp; ODD_Auto'!$J4:$J$1000,
                    '2.1 Mileage &amp; ODD_Auto'!$Y4:$Y$1000 = TEXT(AD$14, "yyyy-mm-dd") &amp; "-" &amp; TRIM($B16))), "-")</f>
        <v>518</v>
      </c>
      <c r="AE16" s="113" cm="1">
        <f t="array" ref="AE16">IFERROR(SUM(_xlfn._xlws.FILTER('2.1 Mileage &amp; ODD_Auto'!$J4:$J$1000,
                    '2.1 Mileage &amp; ODD_Auto'!$Y4:$Y$1000 = TEXT(AE$14, "yyyy-mm-dd") &amp; "-" &amp; TRIM($B16))), "-")</f>
        <v>97</v>
      </c>
      <c r="AF16" s="113" cm="1">
        <f t="array" ref="AF16">IFERROR(SUM(_xlfn._xlws.FILTER('2.1 Mileage &amp; ODD_Auto'!$J4:$J$1000,
                    '2.1 Mileage &amp; ODD_Auto'!$Y4:$Y$1000 = TEXT(AF$14, "yyyy-mm-dd") &amp; "-" &amp; TRIM($B16))), "-")</f>
        <v>279</v>
      </c>
      <c r="AG16" s="113" cm="1">
        <f t="array" ref="AG16">IFERROR(SUM(_xlfn._xlws.FILTER('2.1 Mileage &amp; ODD_Auto'!$J4:$J$1000,
                    '2.1 Mileage &amp; ODD_Auto'!$Y4:$Y$1000 = TEXT(AG$14, "yyyy-mm-dd") &amp; "-" &amp; TRIM($B16))), "-")</f>
        <v>336</v>
      </c>
      <c r="AH16" s="113" cm="1">
        <f t="array" ref="AH16">IFERROR(SUM(_xlfn._xlws.FILTER('2.1 Mileage &amp; ODD_Auto'!$J4:$J$1000,
                    '2.1 Mileage &amp; ODD_Auto'!$Y4:$Y$1000 = TEXT(AH$14, "yyyy-mm-dd") &amp; "-" &amp; TRIM($B16))), "-")</f>
        <v>310</v>
      </c>
      <c r="AI16" s="113" t="str" cm="1">
        <f t="array" ref="AI16">IFERROR(SUM(_xlfn._xlws.FILTER('2.1 Mileage &amp; ODD_Auto'!$J4:$J$1000,
                    '2.1 Mileage &amp; ODD_Auto'!$Y4:$Y$1000 = TEXT(AI$14, "yyyy-mm-dd") &amp; "-" &amp; TRIM($B16))), "-")</f>
        <v>-</v>
      </c>
      <c r="AJ16" s="113" t="str" cm="1">
        <f t="array" ref="AJ16">IFERROR(SUM(_xlfn._xlws.FILTER('2.1 Mileage &amp; ODD_Auto'!$J4:$J$1000,
                    '2.1 Mileage &amp; ODD_Auto'!$Y4:$Y$1000 = TEXT(AJ$14, "yyyy-mm-dd") &amp; "-" &amp; TRIM($B16))), "-")</f>
        <v>-</v>
      </c>
      <c r="AK16" s="113" t="str" cm="1">
        <f t="array" ref="AK16">IFERROR(SUM(_xlfn._xlws.FILTER('2.1 Mileage &amp; ODD_Auto'!$J4:$J$1000,
                    '2.1 Mileage &amp; ODD_Auto'!$Y4:$Y$1000 = TEXT(AK$14, "yyyy-mm-dd") &amp; "-" &amp; TRIM($B16))), "-")</f>
        <v>-</v>
      </c>
      <c r="AL16" s="113" t="str" cm="1">
        <f t="array" ref="AL16">IFERROR(SUM(_xlfn._xlws.FILTER('2.1 Mileage &amp; ODD_Auto'!$J4:$J$1000,
                    '2.1 Mileage &amp; ODD_Auto'!$Y4:$Y$1000 = TEXT(AL$14, "yyyy-mm-dd") &amp; "-" &amp; TRIM($B16))), "-")</f>
        <v>-</v>
      </c>
      <c r="AM16" s="113" t="str" cm="1">
        <f t="array" ref="AM16">IFERROR(SUM(_xlfn._xlws.FILTER('2.1 Mileage &amp; ODD_Auto'!$J4:$J$1000,
                    '2.1 Mileage &amp; ODD_Auto'!$Y4:$Y$1000 = TEXT(AM$14, "yyyy-mm-dd") &amp; "-" &amp; TRIM($B16))), "-")</f>
        <v>-</v>
      </c>
      <c r="AN16" s="113" t="str" cm="1">
        <f t="array" ref="AN16">IFERROR(SUM(_xlfn._xlws.FILTER('2.1 Mileage &amp; ODD_Auto'!$J4:$J$1000,
                    '2.1 Mileage &amp; ODD_Auto'!$Y4:$Y$1000 = TEXT(AN$14, "yyyy-mm-dd") &amp; "-" &amp; TRIM($B16))), "-")</f>
        <v>-</v>
      </c>
      <c r="AO16" s="113" t="str" cm="1">
        <f t="array" ref="AO16">IFERROR(SUM(_xlfn._xlws.FILTER('2.1 Mileage &amp; ODD_Auto'!$J4:$J$1000,
                    '2.1 Mileage &amp; ODD_Auto'!$Y4:$Y$1000 = TEXT(AO$14, "yyyy-mm-dd") &amp; "-" &amp; TRIM($B16))), "-")</f>
        <v>-</v>
      </c>
      <c r="AP16" s="113" t="str" cm="1">
        <f t="array" ref="AP16">IFERROR(SUM(_xlfn._xlws.FILTER('2.1 Mileage &amp; ODD_Auto'!$J4:$J$1000,
                    '2.1 Mileage &amp; ODD_Auto'!$Y4:$Y$1000 = TEXT(AP$14, "yyyy-mm-dd") &amp; "-" &amp; TRIM($B16))), "-")</f>
        <v>-</v>
      </c>
      <c r="AQ16" s="113" t="str" cm="1">
        <f t="array" ref="AQ16">IFERROR(SUM(_xlfn._xlws.FILTER('2.1 Mileage &amp; ODD_Auto'!$J4:$J$1000,
                    '2.1 Mileage &amp; ODD_Auto'!$Y4:$Y$1000 = TEXT(AQ$14, "yyyy-mm-dd") &amp; "-" &amp; TRIM($B16))), "-")</f>
        <v>-</v>
      </c>
      <c r="AR16" s="113" t="str" cm="1">
        <f t="array" ref="AR16">IFERROR(SUM(_xlfn._xlws.FILTER('2.1 Mileage &amp; ODD_Auto'!$J4:$J$1000,
                    '2.1 Mileage &amp; ODD_Auto'!$Y4:$Y$1000 = TEXT(AR$14, "yyyy-mm-dd") &amp; "-" &amp; TRIM($B16))), "-")</f>
        <v>-</v>
      </c>
      <c r="AS16" s="113" t="str" cm="1">
        <f t="array" ref="AS16">IFERROR(SUM(_xlfn._xlws.FILTER('2.1 Mileage &amp; ODD_Auto'!$J4:$J$1000,
                    '2.1 Mileage &amp; ODD_Auto'!$Y4:$Y$1000 = TEXT(AS$14, "yyyy-mm-dd") &amp; "-" &amp; TRIM($B16))), "-")</f>
        <v>-</v>
      </c>
    </row>
    <row r="17" spans="2:45" ht="14.45">
      <c r="B17" s="4"/>
      <c r="C17" s="4"/>
      <c r="D17" s="4">
        <f t="shared" si="0"/>
        <v>0</v>
      </c>
      <c r="E17" s="4"/>
      <c r="F17" s="113" t="str" cm="1">
        <f t="array" ref="F17">IFERROR(SUM(_xlfn._xlws.FILTER('2.1 Mileage &amp; ODD_Auto'!$J5:$J$1000,
                    '2.1 Mileage &amp; ODD_Auto'!$Y5:$Y$1000 = TEXT(F$14, "yyyy-mm-dd") &amp; "-" &amp; TRIM($B17))), "-")</f>
        <v>-</v>
      </c>
      <c r="G17" s="113" t="str" cm="1">
        <f t="array" ref="G17">IFERROR(SUM(_xlfn._xlws.FILTER('2.1 Mileage &amp; ODD_Auto'!$J5:$J$1000,
                    '2.1 Mileage &amp; ODD_Auto'!$Y5:$Y$1000 = TEXT(G$14, "yyyy-mm-dd") &amp; "-" &amp; TRIM($B17))), "-")</f>
        <v>-</v>
      </c>
      <c r="H17" s="113" t="str" cm="1">
        <f t="array" ref="H17">IFERROR(SUM(_xlfn._xlws.FILTER('2.1 Mileage &amp; ODD_Auto'!$J5:$J$1000,
                    '2.1 Mileage &amp; ODD_Auto'!$Y5:$Y$1000 = TEXT(H$14, "yyyy-mm-dd") &amp; "-" &amp; TRIM($B17))), "-")</f>
        <v>-</v>
      </c>
      <c r="I17" s="113" t="str" cm="1">
        <f t="array" ref="I17">IFERROR(SUM(_xlfn._xlws.FILTER('2.1 Mileage &amp; ODD_Auto'!$J5:$J$1000,
                    '2.1 Mileage &amp; ODD_Auto'!$Y5:$Y$1000 = TEXT(I$14, "yyyy-mm-dd") &amp; "-" &amp; TRIM($B17))), "-")</f>
        <v>-</v>
      </c>
      <c r="J17" s="113" t="str" cm="1">
        <f t="array" ref="J17">IFERROR(SUM(_xlfn._xlws.FILTER('2.1 Mileage &amp; ODD_Auto'!$J5:$J$1000,
                    '2.1 Mileage &amp; ODD_Auto'!$Y5:$Y$1000 = TEXT(J$14, "yyyy-mm-dd") &amp; "-" &amp; TRIM($B17))), "-")</f>
        <v>-</v>
      </c>
      <c r="K17" s="113" t="str" cm="1">
        <f t="array" ref="K17">IFERROR(SUM(_xlfn._xlws.FILTER('2.1 Mileage &amp; ODD_Auto'!$J5:$J$1000,
                    '2.1 Mileage &amp; ODD_Auto'!$Y5:$Y$1000 = TEXT(K$14, "yyyy-mm-dd") &amp; "-" &amp; TRIM($B17))), "-")</f>
        <v>-</v>
      </c>
      <c r="L17" s="113" t="str" cm="1">
        <f t="array" ref="L17">IFERROR(SUM(_xlfn._xlws.FILTER('2.1 Mileage &amp; ODD_Auto'!$J5:$J$1000,
                    '2.1 Mileage &amp; ODD_Auto'!$Y5:$Y$1000 = TEXT(L$14, "yyyy-mm-dd") &amp; "-" &amp; TRIM($B17))), "-")</f>
        <v>-</v>
      </c>
      <c r="M17" s="113" t="str" cm="1">
        <f t="array" ref="M17">IFERROR(SUM(_xlfn._xlws.FILTER('2.1 Mileage &amp; ODD_Auto'!$J5:$J$1000,
                    '2.1 Mileage &amp; ODD_Auto'!$Y5:$Y$1000 = TEXT(M$14, "yyyy-mm-dd") &amp; "-" &amp; TRIM($B17))), "-")</f>
        <v>-</v>
      </c>
      <c r="N17" s="113" t="str" cm="1">
        <f t="array" ref="N17">IFERROR(SUM(_xlfn._xlws.FILTER('2.1 Mileage &amp; ODD_Auto'!$J5:$J$1000,
                    '2.1 Mileage &amp; ODD_Auto'!$Y5:$Y$1000 = TEXT(N$14, "yyyy-mm-dd") &amp; "-" &amp; TRIM($B17))), "-")</f>
        <v>-</v>
      </c>
      <c r="O17" s="113" t="str" cm="1">
        <f t="array" ref="O17">IFERROR(SUM(_xlfn._xlws.FILTER('2.1 Mileage &amp; ODD_Auto'!$J5:$J$1000,
                    '2.1 Mileage &amp; ODD_Auto'!$Y5:$Y$1000 = TEXT(O$14, "yyyy-mm-dd") &amp; "-" &amp; TRIM($B17))), "-")</f>
        <v>-</v>
      </c>
      <c r="P17" s="113" t="str" cm="1">
        <f t="array" ref="P17">IFERROR(SUM(_xlfn._xlws.FILTER('2.1 Mileage &amp; ODD_Auto'!$J5:$J$1000,
                    '2.1 Mileage &amp; ODD_Auto'!$Y5:$Y$1000 = TEXT(P$14, "yyyy-mm-dd") &amp; "-" &amp; TRIM($B17))), "-")</f>
        <v>-</v>
      </c>
      <c r="Q17" s="113" t="str" cm="1">
        <f t="array" ref="Q17">IFERROR(SUM(_xlfn._xlws.FILTER('2.1 Mileage &amp; ODD_Auto'!$J5:$J$1000,
                    '2.1 Mileage &amp; ODD_Auto'!$Y5:$Y$1000 = TEXT(Q$14, "yyyy-mm-dd") &amp; "-" &amp; TRIM($B17))), "-")</f>
        <v>-</v>
      </c>
      <c r="R17" s="113" t="str" cm="1">
        <f t="array" ref="R17">IFERROR(SUM(_xlfn._xlws.FILTER('2.1 Mileage &amp; ODD_Auto'!$J5:$J$1000,
                    '2.1 Mileage &amp; ODD_Auto'!$Y5:$Y$1000 = TEXT(R$14, "yyyy-mm-dd") &amp; "-" &amp; TRIM($B17))), "-")</f>
        <v>-</v>
      </c>
      <c r="S17" s="113" t="str" cm="1">
        <f t="array" ref="S17">IFERROR(SUM(_xlfn._xlws.FILTER('2.1 Mileage &amp; ODD_Auto'!$J5:$J$1000,
                    '2.1 Mileage &amp; ODD_Auto'!$Y5:$Y$1000 = TEXT(S$14, "yyyy-mm-dd") &amp; "-" &amp; TRIM($B17))), "-")</f>
        <v>-</v>
      </c>
      <c r="T17" s="113" t="str" cm="1">
        <f t="array" ref="T17">IFERROR(SUM(_xlfn._xlws.FILTER('2.1 Mileage &amp; ODD_Auto'!$J5:$J$1000,
                    '2.1 Mileage &amp; ODD_Auto'!$Y5:$Y$1000 = TEXT(T$14, "yyyy-mm-dd") &amp; "-" &amp; TRIM($B17))), "-")</f>
        <v>-</v>
      </c>
      <c r="U17" s="113" t="str" cm="1">
        <f t="array" ref="U17">IFERROR(SUM(_xlfn._xlws.FILTER('2.1 Mileage &amp; ODD_Auto'!$J5:$J$1000,
                    '2.1 Mileage &amp; ODD_Auto'!$Y5:$Y$1000 = TEXT(U$14, "yyyy-mm-dd") &amp; "-" &amp; TRIM($B17))), "-")</f>
        <v>-</v>
      </c>
      <c r="V17" s="113" t="str" cm="1">
        <f t="array" ref="V17">IFERROR(SUM(_xlfn._xlws.FILTER('2.1 Mileage &amp; ODD_Auto'!$J5:$J$1000,
                    '2.1 Mileage &amp; ODD_Auto'!$Y5:$Y$1000 = TEXT(V$14, "yyyy-mm-dd") &amp; "-" &amp; TRIM($B17))), "-")</f>
        <v>-</v>
      </c>
      <c r="W17" s="113" t="str" cm="1">
        <f t="array" ref="W17">IFERROR(SUM(_xlfn._xlws.FILTER('2.1 Mileage &amp; ODD_Auto'!$J5:$J$1000,
                    '2.1 Mileage &amp; ODD_Auto'!$Y5:$Y$1000 = TEXT(W$14, "yyyy-mm-dd") &amp; "-" &amp; TRIM($B17))), "-")</f>
        <v>-</v>
      </c>
      <c r="X17" s="113" t="str" cm="1">
        <f t="array" ref="X17">IFERROR(SUM(_xlfn._xlws.FILTER('2.1 Mileage &amp; ODD_Auto'!$J5:$J$1000,
                    '2.1 Mileage &amp; ODD_Auto'!$Y5:$Y$1000 = TEXT(X$14, "yyyy-mm-dd") &amp; "-" &amp; TRIM($B17))), "-")</f>
        <v>-</v>
      </c>
      <c r="Y17" s="113" t="str" cm="1">
        <f t="array" ref="Y17">IFERROR(SUM(_xlfn._xlws.FILTER('2.1 Mileage &amp; ODD_Auto'!$J5:$J$1000,
                    '2.1 Mileage &amp; ODD_Auto'!$Y5:$Y$1000 = TEXT(Y$14, "yyyy-mm-dd") &amp; "-" &amp; TRIM($B17))), "-")</f>
        <v>-</v>
      </c>
      <c r="Z17" s="113" t="str" cm="1">
        <f t="array" ref="Z17">IFERROR(SUM(_xlfn._xlws.FILTER('2.1 Mileage &amp; ODD_Auto'!$J5:$J$1000,
                    '2.1 Mileage &amp; ODD_Auto'!$Y5:$Y$1000 = TEXT(Z$14, "yyyy-mm-dd") &amp; "-" &amp; TRIM($B17))), "-")</f>
        <v>-</v>
      </c>
      <c r="AA17" s="113" t="str" cm="1">
        <f t="array" ref="AA17">IFERROR(SUM(_xlfn._xlws.FILTER('2.1 Mileage &amp; ODD_Auto'!$J5:$J$1000,
                    '2.1 Mileage &amp; ODD_Auto'!$Y5:$Y$1000 = TEXT(AA$14, "yyyy-mm-dd") &amp; "-" &amp; TRIM($B17))), "-")</f>
        <v>-</v>
      </c>
      <c r="AB17" s="113" t="str" cm="1">
        <f t="array" ref="AB17">IFERROR(SUM(_xlfn._xlws.FILTER('2.1 Mileage &amp; ODD_Auto'!$J5:$J$1000,
                    '2.1 Mileage &amp; ODD_Auto'!$Y5:$Y$1000 = TEXT(AB$14, "yyyy-mm-dd") &amp; "-" &amp; TRIM($B17))), "-")</f>
        <v>-</v>
      </c>
      <c r="AC17" s="113" t="str" cm="1">
        <f t="array" ref="AC17">IFERROR(SUM(_xlfn._xlws.FILTER('2.1 Mileage &amp; ODD_Auto'!$J5:$J$1000,
                    '2.1 Mileage &amp; ODD_Auto'!$Y5:$Y$1000 = TEXT(AC$14, "yyyy-mm-dd") &amp; "-" &amp; TRIM($B17))), "-")</f>
        <v>-</v>
      </c>
      <c r="AD17" s="113" t="str" cm="1">
        <f t="array" ref="AD17">IFERROR(SUM(_xlfn._xlws.FILTER('2.1 Mileage &amp; ODD_Auto'!$J5:$J$1000,
                    '2.1 Mileage &amp; ODD_Auto'!$Y5:$Y$1000 = TEXT(AD$14, "yyyy-mm-dd") &amp; "-" &amp; TRIM($B17))), "-")</f>
        <v>-</v>
      </c>
      <c r="AE17" s="113" t="str" cm="1">
        <f t="array" ref="AE17">IFERROR(SUM(_xlfn._xlws.FILTER('2.1 Mileage &amp; ODD_Auto'!$J5:$J$1000,
                    '2.1 Mileage &amp; ODD_Auto'!$Y5:$Y$1000 = TEXT(AE$14, "yyyy-mm-dd") &amp; "-" &amp; TRIM($B17))), "-")</f>
        <v>-</v>
      </c>
      <c r="AF17" s="113" t="str" cm="1">
        <f t="array" ref="AF17">IFERROR(SUM(_xlfn._xlws.FILTER('2.1 Mileage &amp; ODD_Auto'!$J5:$J$1000,
                    '2.1 Mileage &amp; ODD_Auto'!$Y5:$Y$1000 = TEXT(AF$14, "yyyy-mm-dd") &amp; "-" &amp; TRIM($B17))), "-")</f>
        <v>-</v>
      </c>
      <c r="AG17" s="113" t="str" cm="1">
        <f t="array" ref="AG17">IFERROR(SUM(_xlfn._xlws.FILTER('2.1 Mileage &amp; ODD_Auto'!$J5:$J$1000,
                    '2.1 Mileage &amp; ODD_Auto'!$Y5:$Y$1000 = TEXT(AG$14, "yyyy-mm-dd") &amp; "-" &amp; TRIM($B17))), "-")</f>
        <v>-</v>
      </c>
      <c r="AH17" s="113" t="str" cm="1">
        <f t="array" ref="AH17">IFERROR(SUM(_xlfn._xlws.FILTER('2.1 Mileage &amp; ODD_Auto'!$J5:$J$1000,
                    '2.1 Mileage &amp; ODD_Auto'!$Y5:$Y$1000 = TEXT(AH$14, "yyyy-mm-dd") &amp; "-" &amp; TRIM($B17))), "-")</f>
        <v>-</v>
      </c>
      <c r="AI17" s="113" t="str" cm="1">
        <f t="array" ref="AI17">IFERROR(SUM(_xlfn._xlws.FILTER('2.1 Mileage &amp; ODD_Auto'!$J5:$J$1000,
                    '2.1 Mileage &amp; ODD_Auto'!$Y5:$Y$1000 = TEXT(AI$14, "yyyy-mm-dd") &amp; "-" &amp; TRIM($B17))), "-")</f>
        <v>-</v>
      </c>
      <c r="AJ17" s="113" t="str" cm="1">
        <f t="array" ref="AJ17">IFERROR(SUM(_xlfn._xlws.FILTER('2.1 Mileage &amp; ODD_Auto'!$J5:$J$1000,
                    '2.1 Mileage &amp; ODD_Auto'!$Y5:$Y$1000 = TEXT(AJ$14, "yyyy-mm-dd") &amp; "-" &amp; TRIM($B17))), "-")</f>
        <v>-</v>
      </c>
      <c r="AK17" s="113" t="str" cm="1">
        <f t="array" ref="AK17">IFERROR(SUM(_xlfn._xlws.FILTER('2.1 Mileage &amp; ODD_Auto'!$J5:$J$1000,
                    '2.1 Mileage &amp; ODD_Auto'!$Y5:$Y$1000 = TEXT(AK$14, "yyyy-mm-dd") &amp; "-" &amp; TRIM($B17))), "-")</f>
        <v>-</v>
      </c>
      <c r="AL17" s="113" t="str" cm="1">
        <f t="array" ref="AL17">IFERROR(SUM(_xlfn._xlws.FILTER('2.1 Mileage &amp; ODD_Auto'!$J5:$J$1000,
                    '2.1 Mileage &amp; ODD_Auto'!$Y5:$Y$1000 = TEXT(AL$14, "yyyy-mm-dd") &amp; "-" &amp; TRIM($B17))), "-")</f>
        <v>-</v>
      </c>
      <c r="AM17" s="113" t="str" cm="1">
        <f t="array" ref="AM17">IFERROR(SUM(_xlfn._xlws.FILTER('2.1 Mileage &amp; ODD_Auto'!$J5:$J$1000,
                    '2.1 Mileage &amp; ODD_Auto'!$Y5:$Y$1000 = TEXT(AM$14, "yyyy-mm-dd") &amp; "-" &amp; TRIM($B17))), "-")</f>
        <v>-</v>
      </c>
      <c r="AN17" s="113" t="str" cm="1">
        <f t="array" ref="AN17">IFERROR(SUM(_xlfn._xlws.FILTER('2.1 Mileage &amp; ODD_Auto'!$J5:$J$1000,
                    '2.1 Mileage &amp; ODD_Auto'!$Y5:$Y$1000 = TEXT(AN$14, "yyyy-mm-dd") &amp; "-" &amp; TRIM($B17))), "-")</f>
        <v>-</v>
      </c>
      <c r="AO17" s="113" t="str" cm="1">
        <f t="array" ref="AO17">IFERROR(SUM(_xlfn._xlws.FILTER('2.1 Mileage &amp; ODD_Auto'!$J5:$J$1000,
                    '2.1 Mileage &amp; ODD_Auto'!$Y5:$Y$1000 = TEXT(AO$14, "yyyy-mm-dd") &amp; "-" &amp; TRIM($B17))), "-")</f>
        <v>-</v>
      </c>
      <c r="AP17" s="113" t="str" cm="1">
        <f t="array" ref="AP17">IFERROR(SUM(_xlfn._xlws.FILTER('2.1 Mileage &amp; ODD_Auto'!$J5:$J$1000,
                    '2.1 Mileage &amp; ODD_Auto'!$Y5:$Y$1000 = TEXT(AP$14, "yyyy-mm-dd") &amp; "-" &amp; TRIM($B17))), "-")</f>
        <v>-</v>
      </c>
      <c r="AQ17" s="113" t="str" cm="1">
        <f t="array" ref="AQ17">IFERROR(SUM(_xlfn._xlws.FILTER('2.1 Mileage &amp; ODD_Auto'!$J5:$J$1000,
                    '2.1 Mileage &amp; ODD_Auto'!$Y5:$Y$1000 = TEXT(AQ$14, "yyyy-mm-dd") &amp; "-" &amp; TRIM($B17))), "-")</f>
        <v>-</v>
      </c>
      <c r="AR17" s="113" t="str" cm="1">
        <f t="array" ref="AR17">IFERROR(SUM(_xlfn._xlws.FILTER('2.1 Mileage &amp; ODD_Auto'!$J5:$J$1000,
                    '2.1 Mileage &amp; ODD_Auto'!$Y5:$Y$1000 = TEXT(AR$14, "yyyy-mm-dd") &amp; "-" &amp; TRIM($B17))), "-")</f>
        <v>-</v>
      </c>
      <c r="AS17" s="113" t="str" cm="1">
        <f t="array" ref="AS17">IFERROR(SUM(_xlfn._xlws.FILTER('2.1 Mileage &amp; ODD_Auto'!$J5:$J$1000,
                    '2.1 Mileage &amp; ODD_Auto'!$Y5:$Y$1000 = TEXT(AS$14, "yyyy-mm-dd") &amp; "-" &amp; TRIM($B17))), "-")</f>
        <v>-</v>
      </c>
    </row>
    <row r="18" spans="2:45" ht="14.45">
      <c r="B18" s="4"/>
      <c r="C18" s="4"/>
      <c r="D18" s="4">
        <f t="shared" si="0"/>
        <v>0</v>
      </c>
      <c r="E18" s="4"/>
      <c r="F18" s="113" t="str" cm="1">
        <f t="array" ref="F18">IFERROR(SUM(_xlfn._xlws.FILTER('2.1 Mileage &amp; ODD_Auto'!$J6:$J$1000,
                    '2.1 Mileage &amp; ODD_Auto'!$Y6:$Y$1000 = TEXT(F$14, "yyyy-mm-dd") &amp; "-" &amp; TRIM($B18))), "-")</f>
        <v>-</v>
      </c>
      <c r="G18" s="113" t="str" cm="1">
        <f t="array" ref="G18">IFERROR(SUM(_xlfn._xlws.FILTER('2.1 Mileage &amp; ODD_Auto'!$J6:$J$1000,
                    '2.1 Mileage &amp; ODD_Auto'!$Y6:$Y$1000 = TEXT(G$14, "yyyy-mm-dd") &amp; "-" &amp; TRIM($B18))), "-")</f>
        <v>-</v>
      </c>
      <c r="H18" s="113" t="str" cm="1">
        <f t="array" ref="H18">IFERROR(SUM(_xlfn._xlws.FILTER('2.1 Mileage &amp; ODD_Auto'!$J6:$J$1000,
                    '2.1 Mileage &amp; ODD_Auto'!$Y6:$Y$1000 = TEXT(H$14, "yyyy-mm-dd") &amp; "-" &amp; TRIM($B18))), "-")</f>
        <v>-</v>
      </c>
      <c r="I18" s="113" t="str" cm="1">
        <f t="array" ref="I18">IFERROR(SUM(_xlfn._xlws.FILTER('2.1 Mileage &amp; ODD_Auto'!$J6:$J$1000,
                    '2.1 Mileage &amp; ODD_Auto'!$Y6:$Y$1000 = TEXT(I$14, "yyyy-mm-dd") &amp; "-" &amp; TRIM($B18))), "-")</f>
        <v>-</v>
      </c>
      <c r="J18" s="113" t="str" cm="1">
        <f t="array" ref="J18">IFERROR(SUM(_xlfn._xlws.FILTER('2.1 Mileage &amp; ODD_Auto'!$J6:$J$1000,
                    '2.1 Mileage &amp; ODD_Auto'!$Y6:$Y$1000 = TEXT(J$14, "yyyy-mm-dd") &amp; "-" &amp; TRIM($B18))), "-")</f>
        <v>-</v>
      </c>
      <c r="K18" s="113" t="str" cm="1">
        <f t="array" ref="K18">IFERROR(SUM(_xlfn._xlws.FILTER('2.1 Mileage &amp; ODD_Auto'!$J6:$J$1000,
                    '2.1 Mileage &amp; ODD_Auto'!$Y6:$Y$1000 = TEXT(K$14, "yyyy-mm-dd") &amp; "-" &amp; TRIM($B18))), "-")</f>
        <v>-</v>
      </c>
      <c r="L18" s="113" t="str" cm="1">
        <f t="array" ref="L18">IFERROR(SUM(_xlfn._xlws.FILTER('2.1 Mileage &amp; ODD_Auto'!$J6:$J$1000,
                    '2.1 Mileage &amp; ODD_Auto'!$Y6:$Y$1000 = TEXT(L$14, "yyyy-mm-dd") &amp; "-" &amp; TRIM($B18))), "-")</f>
        <v>-</v>
      </c>
      <c r="M18" s="113" t="str" cm="1">
        <f t="array" ref="M18">IFERROR(SUM(_xlfn._xlws.FILTER('2.1 Mileage &amp; ODD_Auto'!$J6:$J$1000,
                    '2.1 Mileage &amp; ODD_Auto'!$Y6:$Y$1000 = TEXT(M$14, "yyyy-mm-dd") &amp; "-" &amp; TRIM($B18))), "-")</f>
        <v>-</v>
      </c>
      <c r="N18" s="113" t="str" cm="1">
        <f t="array" ref="N18">IFERROR(SUM(_xlfn._xlws.FILTER('2.1 Mileage &amp; ODD_Auto'!$J6:$J$1000,
                    '2.1 Mileage &amp; ODD_Auto'!$Y6:$Y$1000 = TEXT(N$14, "yyyy-mm-dd") &amp; "-" &amp; TRIM($B18))), "-")</f>
        <v>-</v>
      </c>
      <c r="O18" s="113" t="str" cm="1">
        <f t="array" ref="O18">IFERROR(SUM(_xlfn._xlws.FILTER('2.1 Mileage &amp; ODD_Auto'!$J6:$J$1000,
                    '2.1 Mileage &amp; ODD_Auto'!$Y6:$Y$1000 = TEXT(O$14, "yyyy-mm-dd") &amp; "-" &amp; TRIM($B18))), "-")</f>
        <v>-</v>
      </c>
      <c r="P18" s="113" t="str" cm="1">
        <f t="array" ref="P18">IFERROR(SUM(_xlfn._xlws.FILTER('2.1 Mileage &amp; ODD_Auto'!$J6:$J$1000,
                    '2.1 Mileage &amp; ODD_Auto'!$Y6:$Y$1000 = TEXT(P$14, "yyyy-mm-dd") &amp; "-" &amp; TRIM($B18))), "-")</f>
        <v>-</v>
      </c>
      <c r="Q18" s="113" t="str" cm="1">
        <f t="array" ref="Q18">IFERROR(SUM(_xlfn._xlws.FILTER('2.1 Mileage &amp; ODD_Auto'!$J6:$J$1000,
                    '2.1 Mileage &amp; ODD_Auto'!$Y6:$Y$1000 = TEXT(Q$14, "yyyy-mm-dd") &amp; "-" &amp; TRIM($B18))), "-")</f>
        <v>-</v>
      </c>
      <c r="R18" s="113" t="str" cm="1">
        <f t="array" ref="R18">IFERROR(SUM(_xlfn._xlws.FILTER('2.1 Mileage &amp; ODD_Auto'!$J6:$J$1000,
                    '2.1 Mileage &amp; ODD_Auto'!$Y6:$Y$1000 = TEXT(R$14, "yyyy-mm-dd") &amp; "-" &amp; TRIM($B18))), "-")</f>
        <v>-</v>
      </c>
      <c r="S18" s="113" t="str" cm="1">
        <f t="array" ref="S18">IFERROR(SUM(_xlfn._xlws.FILTER('2.1 Mileage &amp; ODD_Auto'!$J6:$J$1000,
                    '2.1 Mileage &amp; ODD_Auto'!$Y6:$Y$1000 = TEXT(S$14, "yyyy-mm-dd") &amp; "-" &amp; TRIM($B18))), "-")</f>
        <v>-</v>
      </c>
      <c r="T18" s="113" t="str" cm="1">
        <f t="array" ref="T18">IFERROR(SUM(_xlfn._xlws.FILTER('2.1 Mileage &amp; ODD_Auto'!$J6:$J$1000,
                    '2.1 Mileage &amp; ODD_Auto'!$Y6:$Y$1000 = TEXT(T$14, "yyyy-mm-dd") &amp; "-" &amp; TRIM($B18))), "-")</f>
        <v>-</v>
      </c>
      <c r="U18" s="113" t="str" cm="1">
        <f t="array" ref="U18">IFERROR(SUM(_xlfn._xlws.FILTER('2.1 Mileage &amp; ODD_Auto'!$J6:$J$1000,
                    '2.1 Mileage &amp; ODD_Auto'!$Y6:$Y$1000 = TEXT(U$14, "yyyy-mm-dd") &amp; "-" &amp; TRIM($B18))), "-")</f>
        <v>-</v>
      </c>
      <c r="V18" s="113" t="str" cm="1">
        <f t="array" ref="V18">IFERROR(SUM(_xlfn._xlws.FILTER('2.1 Mileage &amp; ODD_Auto'!$J6:$J$1000,
                    '2.1 Mileage &amp; ODD_Auto'!$Y6:$Y$1000 = TEXT(V$14, "yyyy-mm-dd") &amp; "-" &amp; TRIM($B18))), "-")</f>
        <v>-</v>
      </c>
      <c r="W18" s="113" t="str" cm="1">
        <f t="array" ref="W18">IFERROR(SUM(_xlfn._xlws.FILTER('2.1 Mileage &amp; ODD_Auto'!$J6:$J$1000,
                    '2.1 Mileage &amp; ODD_Auto'!$Y6:$Y$1000 = TEXT(W$14, "yyyy-mm-dd") &amp; "-" &amp; TRIM($B18))), "-")</f>
        <v>-</v>
      </c>
      <c r="X18" s="113" t="str" cm="1">
        <f t="array" ref="X18">IFERROR(SUM(_xlfn._xlws.FILTER('2.1 Mileage &amp; ODD_Auto'!$J6:$J$1000,
                    '2.1 Mileage &amp; ODD_Auto'!$Y6:$Y$1000 = TEXT(X$14, "yyyy-mm-dd") &amp; "-" &amp; TRIM($B18))), "-")</f>
        <v>-</v>
      </c>
      <c r="Y18" s="113" t="str" cm="1">
        <f t="array" ref="Y18">IFERROR(SUM(_xlfn._xlws.FILTER('2.1 Mileage &amp; ODD_Auto'!$J6:$J$1000,
                    '2.1 Mileage &amp; ODD_Auto'!$Y6:$Y$1000 = TEXT(Y$14, "yyyy-mm-dd") &amp; "-" &amp; TRIM($B18))), "-")</f>
        <v>-</v>
      </c>
      <c r="Z18" s="113" t="str" cm="1">
        <f t="array" ref="Z18">IFERROR(SUM(_xlfn._xlws.FILTER('2.1 Mileage &amp; ODD_Auto'!$J6:$J$1000,
                    '2.1 Mileage &amp; ODD_Auto'!$Y6:$Y$1000 = TEXT(Z$14, "yyyy-mm-dd") &amp; "-" &amp; TRIM($B18))), "-")</f>
        <v>-</v>
      </c>
      <c r="AA18" s="113" t="str" cm="1">
        <f t="array" ref="AA18">IFERROR(SUM(_xlfn._xlws.FILTER('2.1 Mileage &amp; ODD_Auto'!$J6:$J$1000,
                    '2.1 Mileage &amp; ODD_Auto'!$Y6:$Y$1000 = TEXT(AA$14, "yyyy-mm-dd") &amp; "-" &amp; TRIM($B18))), "-")</f>
        <v>-</v>
      </c>
      <c r="AB18" s="113" t="str" cm="1">
        <f t="array" ref="AB18">IFERROR(SUM(_xlfn._xlws.FILTER('2.1 Mileage &amp; ODD_Auto'!$J6:$J$1000,
                    '2.1 Mileage &amp; ODD_Auto'!$Y6:$Y$1000 = TEXT(AB$14, "yyyy-mm-dd") &amp; "-" &amp; TRIM($B18))), "-")</f>
        <v>-</v>
      </c>
      <c r="AC18" s="113" t="str" cm="1">
        <f t="array" ref="AC18">IFERROR(SUM(_xlfn._xlws.FILTER('2.1 Mileage &amp; ODD_Auto'!$J6:$J$1000,
                    '2.1 Mileage &amp; ODD_Auto'!$Y6:$Y$1000 = TEXT(AC$14, "yyyy-mm-dd") &amp; "-" &amp; TRIM($B18))), "-")</f>
        <v>-</v>
      </c>
      <c r="AD18" s="113" t="str" cm="1">
        <f t="array" ref="AD18">IFERROR(SUM(_xlfn._xlws.FILTER('2.1 Mileage &amp; ODD_Auto'!$J6:$J$1000,
                    '2.1 Mileage &amp; ODD_Auto'!$Y6:$Y$1000 = TEXT(AD$14, "yyyy-mm-dd") &amp; "-" &amp; TRIM($B18))), "-")</f>
        <v>-</v>
      </c>
      <c r="AE18" s="113" t="str" cm="1">
        <f t="array" ref="AE18">IFERROR(SUM(_xlfn._xlws.FILTER('2.1 Mileage &amp; ODD_Auto'!$J6:$J$1000,
                    '2.1 Mileage &amp; ODD_Auto'!$Y6:$Y$1000 = TEXT(AE$14, "yyyy-mm-dd") &amp; "-" &amp; TRIM($B18))), "-")</f>
        <v>-</v>
      </c>
      <c r="AF18" s="113" t="str" cm="1">
        <f t="array" ref="AF18">IFERROR(SUM(_xlfn._xlws.FILTER('2.1 Mileage &amp; ODD_Auto'!$J6:$J$1000,
                    '2.1 Mileage &amp; ODD_Auto'!$Y6:$Y$1000 = TEXT(AF$14, "yyyy-mm-dd") &amp; "-" &amp; TRIM($B18))), "-")</f>
        <v>-</v>
      </c>
      <c r="AG18" s="113" t="str" cm="1">
        <f t="array" ref="AG18">IFERROR(SUM(_xlfn._xlws.FILTER('2.1 Mileage &amp; ODD_Auto'!$J6:$J$1000,
                    '2.1 Mileage &amp; ODD_Auto'!$Y6:$Y$1000 = TEXT(AG$14, "yyyy-mm-dd") &amp; "-" &amp; TRIM($B18))), "-")</f>
        <v>-</v>
      </c>
      <c r="AH18" s="113" t="str" cm="1">
        <f t="array" ref="AH18">IFERROR(SUM(_xlfn._xlws.FILTER('2.1 Mileage &amp; ODD_Auto'!$J6:$J$1000,
                    '2.1 Mileage &amp; ODD_Auto'!$Y6:$Y$1000 = TEXT(AH$14, "yyyy-mm-dd") &amp; "-" &amp; TRIM($B18))), "-")</f>
        <v>-</v>
      </c>
      <c r="AI18" s="113" t="str" cm="1">
        <f t="array" ref="AI18">IFERROR(SUM(_xlfn._xlws.FILTER('2.1 Mileage &amp; ODD_Auto'!$J6:$J$1000,
                    '2.1 Mileage &amp; ODD_Auto'!$Y6:$Y$1000 = TEXT(AI$14, "yyyy-mm-dd") &amp; "-" &amp; TRIM($B18))), "-")</f>
        <v>-</v>
      </c>
      <c r="AJ18" s="113" t="str" cm="1">
        <f t="array" ref="AJ18">IFERROR(SUM(_xlfn._xlws.FILTER('2.1 Mileage &amp; ODD_Auto'!$J6:$J$1000,
                    '2.1 Mileage &amp; ODD_Auto'!$Y6:$Y$1000 = TEXT(AJ$14, "yyyy-mm-dd") &amp; "-" &amp; TRIM($B18))), "-")</f>
        <v>-</v>
      </c>
      <c r="AK18" s="113" t="str" cm="1">
        <f t="array" ref="AK18">IFERROR(SUM(_xlfn._xlws.FILTER('2.1 Mileage &amp; ODD_Auto'!$J6:$J$1000,
                    '2.1 Mileage &amp; ODD_Auto'!$Y6:$Y$1000 = TEXT(AK$14, "yyyy-mm-dd") &amp; "-" &amp; TRIM($B18))), "-")</f>
        <v>-</v>
      </c>
      <c r="AL18" s="113" t="str" cm="1">
        <f t="array" ref="AL18">IFERROR(SUM(_xlfn._xlws.FILTER('2.1 Mileage &amp; ODD_Auto'!$J6:$J$1000,
                    '2.1 Mileage &amp; ODD_Auto'!$Y6:$Y$1000 = TEXT(AL$14, "yyyy-mm-dd") &amp; "-" &amp; TRIM($B18))), "-")</f>
        <v>-</v>
      </c>
      <c r="AM18" s="113" t="str" cm="1">
        <f t="array" ref="AM18">IFERROR(SUM(_xlfn._xlws.FILTER('2.1 Mileage &amp; ODD_Auto'!$J6:$J$1000,
                    '2.1 Mileage &amp; ODD_Auto'!$Y6:$Y$1000 = TEXT(AM$14, "yyyy-mm-dd") &amp; "-" &amp; TRIM($B18))), "-")</f>
        <v>-</v>
      </c>
      <c r="AN18" s="113" t="str" cm="1">
        <f t="array" ref="AN18">IFERROR(SUM(_xlfn._xlws.FILTER('2.1 Mileage &amp; ODD_Auto'!$J6:$J$1000,
                    '2.1 Mileage &amp; ODD_Auto'!$Y6:$Y$1000 = TEXT(AN$14, "yyyy-mm-dd") &amp; "-" &amp; TRIM($B18))), "-")</f>
        <v>-</v>
      </c>
      <c r="AO18" s="113" t="str" cm="1">
        <f t="array" ref="AO18">IFERROR(SUM(_xlfn._xlws.FILTER('2.1 Mileage &amp; ODD_Auto'!$J6:$J$1000,
                    '2.1 Mileage &amp; ODD_Auto'!$Y6:$Y$1000 = TEXT(AO$14, "yyyy-mm-dd") &amp; "-" &amp; TRIM($B18))), "-")</f>
        <v>-</v>
      </c>
      <c r="AP18" s="113" t="str" cm="1">
        <f t="array" ref="AP18">IFERROR(SUM(_xlfn._xlws.FILTER('2.1 Mileage &amp; ODD_Auto'!$J6:$J$1000,
                    '2.1 Mileage &amp; ODD_Auto'!$Y6:$Y$1000 = TEXT(AP$14, "yyyy-mm-dd") &amp; "-" &amp; TRIM($B18))), "-")</f>
        <v>-</v>
      </c>
      <c r="AQ18" s="113" t="str" cm="1">
        <f t="array" ref="AQ18">IFERROR(SUM(_xlfn._xlws.FILTER('2.1 Mileage &amp; ODD_Auto'!$J6:$J$1000,
                    '2.1 Mileage &amp; ODD_Auto'!$Y6:$Y$1000 = TEXT(AQ$14, "yyyy-mm-dd") &amp; "-" &amp; TRIM($B18))), "-")</f>
        <v>-</v>
      </c>
      <c r="AR18" s="113" t="str" cm="1">
        <f t="array" ref="AR18">IFERROR(SUM(_xlfn._xlws.FILTER('2.1 Mileage &amp; ODD_Auto'!$J6:$J$1000,
                    '2.1 Mileage &amp; ODD_Auto'!$Y6:$Y$1000 = TEXT(AR$14, "yyyy-mm-dd") &amp; "-" &amp; TRIM($B18))), "-")</f>
        <v>-</v>
      </c>
      <c r="AS18" s="113" t="str" cm="1">
        <f t="array" ref="AS18">IFERROR(SUM(_xlfn._xlws.FILTER('2.1 Mileage &amp; ODD_Auto'!$J6:$J$1000,
                    '2.1 Mileage &amp; ODD_Auto'!$Y6:$Y$1000 = TEXT(AS$14, "yyyy-mm-dd") &amp; "-" &amp; TRIM($B18))), "-")</f>
        <v>-</v>
      </c>
    </row>
    <row r="19" spans="2:45" ht="14.45">
      <c r="B19" s="63" t="s">
        <v>99</v>
      </c>
      <c r="C19" s="63"/>
      <c r="D19" s="63">
        <f>SUM(D15:D18)</f>
        <v>0</v>
      </c>
      <c r="E19" s="63"/>
      <c r="F19" s="63">
        <f t="shared" ref="F19:G19" si="1">SUM(F15:F18)</f>
        <v>0</v>
      </c>
      <c r="G19" s="63">
        <f t="shared" si="1"/>
        <v>0</v>
      </c>
      <c r="H19" s="63">
        <f t="shared" ref="H19:X19" si="2">SUM(H15:H18)</f>
        <v>0</v>
      </c>
      <c r="I19" s="63">
        <f t="shared" si="2"/>
        <v>0</v>
      </c>
      <c r="J19" s="63">
        <f t="shared" si="2"/>
        <v>0</v>
      </c>
      <c r="K19" s="63">
        <f t="shared" si="2"/>
        <v>38</v>
      </c>
      <c r="L19" s="63">
        <f t="shared" si="2"/>
        <v>48</v>
      </c>
      <c r="M19" s="63">
        <f t="shared" si="2"/>
        <v>186</v>
      </c>
      <c r="N19" s="63">
        <f t="shared" si="2"/>
        <v>195</v>
      </c>
      <c r="O19" s="63">
        <f t="shared" si="2"/>
        <v>0</v>
      </c>
      <c r="P19" s="63">
        <f t="shared" si="2"/>
        <v>448</v>
      </c>
      <c r="Q19" s="63">
        <f t="shared" si="2"/>
        <v>1012</v>
      </c>
      <c r="R19" s="63">
        <f t="shared" si="2"/>
        <v>457</v>
      </c>
      <c r="S19" s="63">
        <f t="shared" si="2"/>
        <v>592</v>
      </c>
      <c r="T19" s="63">
        <f t="shared" si="2"/>
        <v>272</v>
      </c>
      <c r="U19" s="63">
        <f t="shared" si="2"/>
        <v>293</v>
      </c>
      <c r="V19" s="63">
        <f t="shared" si="2"/>
        <v>271</v>
      </c>
      <c r="W19" s="63">
        <f t="shared" si="2"/>
        <v>883</v>
      </c>
      <c r="X19" s="63">
        <f t="shared" si="2"/>
        <v>753</v>
      </c>
      <c r="Y19" s="63">
        <f t="shared" ref="Y19:AD19" si="3">SUM(Y15:Y18)</f>
        <v>525</v>
      </c>
      <c r="Z19" s="63">
        <f t="shared" si="3"/>
        <v>693</v>
      </c>
      <c r="AA19" s="63">
        <f t="shared" si="3"/>
        <v>721</v>
      </c>
      <c r="AB19" s="63">
        <f t="shared" si="3"/>
        <v>703</v>
      </c>
      <c r="AC19" s="63">
        <f t="shared" si="3"/>
        <v>299</v>
      </c>
      <c r="AD19" s="63">
        <f t="shared" si="3"/>
        <v>1004</v>
      </c>
      <c r="AE19" s="63">
        <f t="shared" ref="AE19:AN19" si="4">SUM(AE15:AE18)</f>
        <v>644</v>
      </c>
      <c r="AF19" s="63">
        <f t="shared" si="4"/>
        <v>832</v>
      </c>
      <c r="AG19" s="63">
        <f t="shared" si="4"/>
        <v>774</v>
      </c>
      <c r="AH19" s="63">
        <f t="shared" si="4"/>
        <v>736</v>
      </c>
      <c r="AI19" s="63">
        <f t="shared" si="4"/>
        <v>0</v>
      </c>
      <c r="AJ19" s="63">
        <f t="shared" si="4"/>
        <v>0</v>
      </c>
      <c r="AK19" s="63">
        <f t="shared" si="4"/>
        <v>0</v>
      </c>
      <c r="AL19" s="63">
        <f t="shared" si="4"/>
        <v>0</v>
      </c>
      <c r="AM19" s="63">
        <f t="shared" si="4"/>
        <v>0</v>
      </c>
      <c r="AN19" s="63">
        <f t="shared" si="4"/>
        <v>0</v>
      </c>
      <c r="AO19" s="63">
        <f t="shared" ref="AO19:AS19" si="5">SUM(AO15:AO18)</f>
        <v>0</v>
      </c>
      <c r="AP19" s="63">
        <f t="shared" si="5"/>
        <v>0</v>
      </c>
      <c r="AQ19" s="63">
        <f t="shared" si="5"/>
        <v>0</v>
      </c>
      <c r="AR19" s="63">
        <f t="shared" si="5"/>
        <v>0</v>
      </c>
      <c r="AS19" s="63">
        <f t="shared" si="5"/>
        <v>0</v>
      </c>
    </row>
    <row r="20" spans="2:45" s="129" customFormat="1" ht="14.45"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</row>
    <row r="21" spans="2:45" ht="15" customHeight="1">
      <c r="B21" s="130" t="s">
        <v>106</v>
      </c>
      <c r="C21" s="260">
        <f>SUM(F21:AS21)</f>
        <v>294</v>
      </c>
      <c r="D21" s="4">
        <f>SUM(K21:AS21)</f>
        <v>291</v>
      </c>
      <c r="E21" s="7"/>
      <c r="F21" s="9">
        <f>IF(COUNTIFS('2. ADAS issues list'!$F:$F,'1. Mileage_SUM'!F14,'2. ADAS issues list'!$H:$H,"Critical")=0, "", COUNTIFS('2. ADAS issues list'!$F:$F,'1. Mileage_SUM'!F14,'2. ADAS issues list'!$H:$H,"Critical"))</f>
        <v>1</v>
      </c>
      <c r="G21" s="9" t="str">
        <f>IF(COUNTIFS('2. ADAS issues list'!$F:$F,'1. Mileage_SUM'!G14,'2. ADAS issues list'!$H:$H,"Critical")=0, "", COUNTIFS('2. ADAS issues list'!$F:$F,'1. Mileage_SUM'!G14,'2. ADAS issues list'!$H:$H,"Critical"))</f>
        <v/>
      </c>
      <c r="H21" s="9" t="str">
        <f>IF(COUNTIFS('2. ADAS issues list'!$F:$F,'1. Mileage_SUM'!H14,'2. ADAS issues list'!$H:$H,"Critical")=0, "", COUNTIFS('2. ADAS issues list'!$F:$F,'1. Mileage_SUM'!H14,'2. ADAS issues list'!$H:$H,"Critical"))</f>
        <v/>
      </c>
      <c r="I21" s="9">
        <f>IF(COUNTIFS('2. ADAS issues list'!$F:$F,'1. Mileage_SUM'!I14,'2. ADAS issues list'!$H:$H,"Critical")=0, "", COUNTIFS('2. ADAS issues list'!$F:$F,'1. Mileage_SUM'!I14,'2. ADAS issues list'!$H:$H,"Critical"))</f>
        <v>1</v>
      </c>
      <c r="J21" s="9">
        <f>IF(COUNTIFS('2. ADAS issues list'!$F:$F,'1. Mileage_SUM'!J14,'2. ADAS issues list'!$H:$H,"Critical")=0, "", COUNTIFS('2. ADAS issues list'!$F:$F,'1. Mileage_SUM'!J14,'2. ADAS issues list'!$H:$H,"Critical"))</f>
        <v>1</v>
      </c>
      <c r="K21" s="9">
        <f>IF(COUNTIFS('2. ADAS issues list'!$F:$F,'1. Mileage_SUM'!K14,'2. ADAS issues list'!$H:$H,"Critical")=0, "", COUNTIFS('2. ADAS issues list'!$F:$F,'1. Mileage_SUM'!K14,'2. ADAS issues list'!$H:$H,"Critical"))</f>
        <v>1</v>
      </c>
      <c r="L21" s="9">
        <f>IF(COUNTIFS('2. ADAS issues list'!$F:$F,'1. Mileage_SUM'!L14,'2. ADAS issues list'!$H:$H,"Critical")=0, "", COUNTIFS('2. ADAS issues list'!$F:$F,'1. Mileage_SUM'!L14,'2. ADAS issues list'!$H:$H,"Critical"))</f>
        <v>1</v>
      </c>
      <c r="M21" s="9" t="str">
        <f>IF(COUNTIFS('2. ADAS issues list'!$F:$F,'1. Mileage_SUM'!M14,'2. ADAS issues list'!$H:$H,"Critical")=0, "", COUNTIFS('2. ADAS issues list'!$F:$F,'1. Mileage_SUM'!M14,'2. ADAS issues list'!$H:$H,"Critical"))</f>
        <v/>
      </c>
      <c r="N21" s="9" t="str">
        <f>IF(COUNTIFS('2. ADAS issues list'!$F:$F,'1. Mileage_SUM'!N14,'2. ADAS issues list'!$H:$H,"Critical")=0, "", COUNTIFS('2. ADAS issues list'!$F:$F,'1. Mileage_SUM'!N14,'2. ADAS issues list'!$H:$H,"Critical"))</f>
        <v/>
      </c>
      <c r="O21" s="9" t="str">
        <f>IF(COUNTIFS('2. ADAS issues list'!$F:$F,'1. Mileage_SUM'!O14,'2. ADAS issues list'!$H:$H,"Critical")=0, "", COUNTIFS('2. ADAS issues list'!$F:$F,'1. Mileage_SUM'!O14,'2. ADAS issues list'!$H:$H,"Critical"))</f>
        <v/>
      </c>
      <c r="P21" s="9" t="str">
        <f>IF(COUNTIFS('2. ADAS issues list'!$F:$F,'1. Mileage_SUM'!P14,'2. ADAS issues list'!$H:$H,"Critical")=0, "", COUNTIFS('2. ADAS issues list'!$F:$F,'1. Mileage_SUM'!P14,'2. ADAS issues list'!$H:$H,"Critical"))</f>
        <v/>
      </c>
      <c r="Q21" s="9">
        <f>IF(COUNTIFS('2. ADAS issues list'!$F:$F,'1. Mileage_SUM'!Q14,'2. ADAS issues list'!$H:$H,"Critical")=0, "", COUNTIFS('2. ADAS issues list'!$F:$F,'1. Mileage_SUM'!Q14,'2. ADAS issues list'!$H:$H,"Critical"))</f>
        <v>10</v>
      </c>
      <c r="R21" s="9">
        <f>IF(COUNTIFS('2. ADAS issues list'!$F:$F,'1. Mileage_SUM'!R14,'2. ADAS issues list'!$H:$H,"Critical")=0, "", COUNTIFS('2. ADAS issues list'!$F:$F,'1. Mileage_SUM'!R14,'2. ADAS issues list'!$H:$H,"Critical"))</f>
        <v>16</v>
      </c>
      <c r="S21" s="9">
        <f>IF(COUNTIFS('2. ADAS issues list'!$F:$F,'1. Mileage_SUM'!S14,'2. ADAS issues list'!$H:$H,"Critical")=0, "", COUNTIFS('2. ADAS issues list'!$F:$F,'1. Mileage_SUM'!S14,'2. ADAS issues list'!$H:$H,"Critical"))</f>
        <v>16</v>
      </c>
      <c r="T21" s="9">
        <f>IF(COUNTIFS('2. ADAS issues list'!$F:$F,'1. Mileage_SUM'!T14,'2. ADAS issues list'!$H:$H,"Critical")=0, "", COUNTIFS('2. ADAS issues list'!$F:$F,'1. Mileage_SUM'!T14,'2. ADAS issues list'!$H:$H,"Critical"))</f>
        <v>14</v>
      </c>
      <c r="U21" s="9">
        <f>IF(COUNTIFS('2. ADAS issues list'!$F:$F,'1. Mileage_SUM'!U14,'2. ADAS issues list'!$H:$H,"Critical")=0, "", COUNTIFS('2. ADAS issues list'!$F:$F,'1. Mileage_SUM'!U14,'2. ADAS issues list'!$H:$H,"Critical"))</f>
        <v>8</v>
      </c>
      <c r="V21" s="9">
        <f>IF(COUNTIFS('2. ADAS issues list'!$F:$F,'1. Mileage_SUM'!V14,'2. ADAS issues list'!$H:$H,"Critical")=0, "", COUNTIFS('2. ADAS issues list'!$F:$F,'1. Mileage_SUM'!V14,'2. ADAS issues list'!$H:$H,"Critical"))</f>
        <v>14</v>
      </c>
      <c r="W21" s="9">
        <f>IF(COUNTIFS('2. ADAS issues list'!$F:$F,'1. Mileage_SUM'!W14,'2. ADAS issues list'!$H:$H,"Critical")=0, "", COUNTIFS('2. ADAS issues list'!$F:$F,'1. Mileage_SUM'!W14,'2. ADAS issues list'!$H:$H,"Critical"))</f>
        <v>18</v>
      </c>
      <c r="X21" s="9">
        <f>IF(COUNTIFS('2. ADAS issues list'!$F:$F,'1. Mileage_SUM'!X14,'2. ADAS issues list'!$H:$H,"Critical")=0, "", COUNTIFS('2. ADAS issues list'!$F:$F,'1. Mileage_SUM'!X14,'2. ADAS issues list'!$H:$H,"Critical"))</f>
        <v>21</v>
      </c>
      <c r="Y21" s="9">
        <f>IF(COUNTIFS('2. ADAS issues list'!$F:$F,'1. Mileage_SUM'!Y14,'2. ADAS issues list'!$H:$H,"Critical")=0, "", COUNTIFS('2. ADAS issues list'!$F:$F,'1. Mileage_SUM'!Y14,'2. ADAS issues list'!$H:$H,"Critical"))</f>
        <v>18</v>
      </c>
      <c r="Z21" s="9">
        <f>IF(COUNTIFS('2. ADAS issues list'!$F:$F,'1. Mileage_SUM'!Z14,'2. ADAS issues list'!$H:$H,"Critical")=0, "", COUNTIFS('2. ADAS issues list'!$F:$F,'1. Mileage_SUM'!Z14,'2. ADAS issues list'!$H:$H,"Critical"))</f>
        <v>24</v>
      </c>
      <c r="AA21" s="9">
        <f>IF(COUNTIFS('2. ADAS issues list'!$F:$F,'1. Mileage_SUM'!AA14,'2. ADAS issues list'!$H:$H,"Critical")=0, "", COUNTIFS('2. ADAS issues list'!$F:$F,'1. Mileage_SUM'!AA14,'2. ADAS issues list'!$H:$H,"Critical"))</f>
        <v>20</v>
      </c>
      <c r="AB21" s="9">
        <f>IF(COUNTIFS('2. ADAS issues list'!$F:$F,'1. Mileage_SUM'!AB14,'2. ADAS issues list'!$H:$H,"Critical")=0, "", COUNTIFS('2. ADAS issues list'!$F:$F,'1. Mileage_SUM'!AB14,'2. ADAS issues list'!$H:$H,"Critical"))</f>
        <v>20</v>
      </c>
      <c r="AC21" s="9">
        <f>IF(COUNTIFS('2. ADAS issues list'!$F:$F,'1. Mileage_SUM'!AC14,'2. ADAS issues list'!$H:$H,"Critical")=0, "", COUNTIFS('2. ADAS issues list'!$F:$F,'1. Mileage_SUM'!AC14,'2. ADAS issues list'!$H:$H,"Critical"))</f>
        <v>12</v>
      </c>
      <c r="AD21" s="9">
        <f>IF(COUNTIFS('2. ADAS issues list'!$F:$F,'1. Mileage_SUM'!AD14,'2. ADAS issues list'!$H:$H,"Critical")=0, "", COUNTIFS('2. ADAS issues list'!$F:$F,'1. Mileage_SUM'!AD14,'2. ADAS issues list'!$H:$H,"Critical"))</f>
        <v>15</v>
      </c>
      <c r="AE21" s="9">
        <f>IF(COUNTIFS('2. ADAS issues list'!$F:$F,'1. Mileage_SUM'!AE14,'2. ADAS issues list'!$H:$H,"Critical")=0, "", COUNTIFS('2. ADAS issues list'!$F:$F,'1. Mileage_SUM'!AE14,'2. ADAS issues list'!$H:$H,"Critical"))</f>
        <v>17</v>
      </c>
      <c r="AF21" s="9">
        <f>IF(COUNTIFS('2. ADAS issues list'!$F:$F,'1. Mileage_SUM'!AF14,'2. ADAS issues list'!$H:$H,"Critical")=0, "", COUNTIFS('2. ADAS issues list'!$F:$F,'1. Mileage_SUM'!AF14,'2. ADAS issues list'!$H:$H,"Critical"))</f>
        <v>12</v>
      </c>
      <c r="AG21" s="9">
        <f>IF(COUNTIFS('2. ADAS issues list'!$F:$F,'1. Mileage_SUM'!AG14,'2. ADAS issues list'!$H:$H,"Critical")=0, "", COUNTIFS('2. ADAS issues list'!$F:$F,'1. Mileage_SUM'!AG14,'2. ADAS issues list'!$H:$H,"Critical"))</f>
        <v>14</v>
      </c>
      <c r="AH21" s="9">
        <f>IF(COUNTIFS('2. ADAS issues list'!$F:$F,'1. Mileage_SUM'!AH14,'2. ADAS issues list'!$H:$H,"Critical")=0, "", COUNTIFS('2. ADAS issues list'!$F:$F,'1. Mileage_SUM'!AH14,'2. ADAS issues list'!$H:$H,"Critical"))</f>
        <v>20</v>
      </c>
      <c r="AI21" s="9" t="str">
        <f>IF(COUNTIFS('2. ADAS issues list'!$F:$F,'1. Mileage_SUM'!AI14,'2. ADAS issues list'!$H:$H,"Critical")=0, "", COUNTIFS('2. ADAS issues list'!$F:$F,'1. Mileage_SUM'!AI14,'2. ADAS issues list'!$H:$H,"Critical"))</f>
        <v/>
      </c>
      <c r="AJ21" s="9" t="str">
        <f>IF(COUNTIFS('2. ADAS issues list'!$F:$F,'1. Mileage_SUM'!AJ14,'2. ADAS issues list'!$H:$H,"Critical")=0, "", COUNTIFS('2. ADAS issues list'!$F:$F,'1. Mileage_SUM'!AJ14,'2. ADAS issues list'!$H:$H,"Critical"))</f>
        <v/>
      </c>
      <c r="AK21" s="9" t="str">
        <f>IF(COUNTIFS('2. ADAS issues list'!$F:$F,'1. Mileage_SUM'!AK14,'2. ADAS issues list'!$H:$H,"Critical")=0, "", COUNTIFS('2. ADAS issues list'!$F:$F,'1. Mileage_SUM'!AK14,'2. ADAS issues list'!$H:$H,"Critical"))</f>
        <v/>
      </c>
      <c r="AL21" s="9" t="str">
        <f>IF(COUNTIFS('2. ADAS issues list'!$F:$F,'1. Mileage_SUM'!AL14,'2. ADAS issues list'!$H:$H,"Critical")=0, "", COUNTIFS('2. ADAS issues list'!$F:$F,'1. Mileage_SUM'!AL14,'2. ADAS issues list'!$H:$H,"Critical"))</f>
        <v/>
      </c>
      <c r="AM21" s="9" t="str">
        <f>IF(COUNTIFS('2. ADAS issues list'!$F:$F,'1. Mileage_SUM'!AM14,'2. ADAS issues list'!$H:$H,"Critical")=0, "", COUNTIFS('2. ADAS issues list'!$F:$F,'1. Mileage_SUM'!AM14,'2. ADAS issues list'!$H:$H,"Critical"))</f>
        <v/>
      </c>
      <c r="AN21" s="9" t="str">
        <f>IF(COUNTIFS('2. ADAS issues list'!$F:$F,'1. Mileage_SUM'!AN14,'2. ADAS issues list'!$H:$H,"Critical")=0, "", COUNTIFS('2. ADAS issues list'!$F:$F,'1. Mileage_SUM'!AN14,'2. ADAS issues list'!$H:$H,"Critical"))</f>
        <v/>
      </c>
      <c r="AO21" s="9" t="str">
        <f>IF(COUNTIFS('2. ADAS issues list'!$F:$F,'1. Mileage_SUM'!AO14,'2. ADAS issues list'!$H:$H,"Critical")=0, "", COUNTIFS('2. ADAS issues list'!$F:$F,'1. Mileage_SUM'!AO14,'2. ADAS issues list'!$H:$H,"Critical"))</f>
        <v/>
      </c>
      <c r="AP21" s="9" t="str">
        <f>IF(COUNTIFS('2. ADAS issues list'!$F:$F,'1. Mileage_SUM'!AP14,'2. ADAS issues list'!$H:$H,"Critical")=0, "", COUNTIFS('2. ADAS issues list'!$F:$F,'1. Mileage_SUM'!AP14,'2. ADAS issues list'!$H:$H,"Critical"))</f>
        <v/>
      </c>
      <c r="AQ21" s="9" t="str">
        <f>IF(COUNTIFS('2. ADAS issues list'!$F:$F,'1. Mileage_SUM'!AQ14,'2. ADAS issues list'!$H:$H,"Critical")=0, "", COUNTIFS('2. ADAS issues list'!$F:$F,'1. Mileage_SUM'!AQ14,'2. ADAS issues list'!$H:$H,"Critical"))</f>
        <v/>
      </c>
      <c r="AR21" s="9" t="str">
        <f>IF(COUNTIFS('2. ADAS issues list'!$F:$F,'1. Mileage_SUM'!AR14,'2. ADAS issues list'!$H:$H,"Critical")=0, "", COUNTIFS('2. ADAS issues list'!$F:$F,'1. Mileage_SUM'!AR14,'2. ADAS issues list'!$H:$H,"Critical"))</f>
        <v/>
      </c>
      <c r="AS21" s="9" t="str">
        <f>IF(COUNTIFS('2. ADAS issues list'!$F:$F,'1. Mileage_SUM'!AS14,'2. ADAS issues list'!$H:$H,"Critical")=0, "", COUNTIFS('2. ADAS issues list'!$F:$F,'1. Mileage_SUM'!AS14,'2. ADAS issues list'!$H:$H,"Critical"))</f>
        <v/>
      </c>
    </row>
    <row r="22" spans="2:45" ht="15" customHeight="1">
      <c r="B22" s="133" t="s">
        <v>107</v>
      </c>
      <c r="C22" s="260">
        <f>SUM(F22:AS22)</f>
        <v>458</v>
      </c>
      <c r="D22" s="4">
        <f>SUM(K22:AS22)</f>
        <v>453</v>
      </c>
      <c r="E22" s="7"/>
      <c r="F22" s="9" t="str">
        <f>IF(COUNTIFS('2. ADAS issues list'!$F:$F,'1. Mileage_SUM'!F14,'2. ADAS issues list'!$H:$H,"Non-Critical")=0, "", COUNTIFS('2. ADAS issues list'!$F:$F,'1. Mileage_SUM'!F14,'2. ADAS issues list'!$H:$H,"Non-Critical"))</f>
        <v/>
      </c>
      <c r="G22" s="9" t="str">
        <f>IF(COUNTIFS('2. ADAS issues list'!$F:$F,'1. Mileage_SUM'!G14,'2. ADAS issues list'!$H:$H,"Non-Critical")=0, "", COUNTIFS('2. ADAS issues list'!$F:$F,'1. Mileage_SUM'!G14,'2. ADAS issues list'!$H:$H,"Non-Critical"))</f>
        <v/>
      </c>
      <c r="H22" s="9" t="str">
        <f>IF(COUNTIFS('2. ADAS issues list'!$F:$F,'1. Mileage_SUM'!H14,'2. ADAS issues list'!$H:$H,"Non-Critical")=0, "", COUNTIFS('2. ADAS issues list'!$F:$F,'1. Mileage_SUM'!H14,'2. ADAS issues list'!$H:$H,"Non-Critical"))</f>
        <v/>
      </c>
      <c r="I22" s="9">
        <f>IF(COUNTIFS('2. ADAS issues list'!$F:$F,'1. Mileage_SUM'!I14,'2. ADAS issues list'!$H:$H,"Non-Critical")=0, "", COUNTIFS('2. ADAS issues list'!$F:$F,'1. Mileage_SUM'!I14,'2. ADAS issues list'!$H:$H,"Non-Critical"))</f>
        <v>3</v>
      </c>
      <c r="J22" s="9">
        <f>IF(COUNTIFS('2. ADAS issues list'!$F:$F,'1. Mileage_SUM'!J14,'2. ADAS issues list'!$H:$H,"Non-Critical")=0, "", COUNTIFS('2. ADAS issues list'!$F:$F,'1. Mileage_SUM'!J14,'2. ADAS issues list'!$H:$H,"Non-Critical"))</f>
        <v>2</v>
      </c>
      <c r="K22" s="9">
        <f>IF(COUNTIFS('2. ADAS issues list'!$F:$F,'1. Mileage_SUM'!K14,'2. ADAS issues list'!$H:$H,"Non-Critical")=0, "", COUNTIFS('2. ADAS issues list'!$F:$F,'1. Mileage_SUM'!K14,'2. ADAS issues list'!$H:$H,"Non-Critical"))</f>
        <v>3</v>
      </c>
      <c r="L22" s="9">
        <f>IF(COUNTIFS('2. ADAS issues list'!$F:$F,'1. Mileage_SUM'!L14,'2. ADAS issues list'!$H:$H,"Non-Critical")=0, "", COUNTIFS('2. ADAS issues list'!$F:$F,'1. Mileage_SUM'!L14,'2. ADAS issues list'!$H:$H,"Non-Critical"))</f>
        <v>9</v>
      </c>
      <c r="M22" s="9">
        <f>IF(COUNTIFS('2. ADAS issues list'!$F:$F,'1. Mileage_SUM'!M14,'2. ADAS issues list'!$H:$H,"Non-Critical")=0, "", COUNTIFS('2. ADAS issues list'!$F:$F,'1. Mileage_SUM'!M14,'2. ADAS issues list'!$H:$H,"Non-Critical"))</f>
        <v>5</v>
      </c>
      <c r="N22" s="9">
        <f>IF(COUNTIFS('2. ADAS issues list'!$F:$F,'1. Mileage_SUM'!N14,'2. ADAS issues list'!$H:$H,"Non-Critical")=0, "", COUNTIFS('2. ADAS issues list'!$F:$F,'1. Mileage_SUM'!N14,'2. ADAS issues list'!$H:$H,"Non-Critical"))</f>
        <v>6</v>
      </c>
      <c r="O22" s="9" t="str">
        <f>IF(COUNTIFS('2. ADAS issues list'!$F:$F,'1. Mileage_SUM'!O14,'2. ADAS issues list'!$H:$H,"Non-Critical")=0, "", COUNTIFS('2. ADAS issues list'!$F:$F,'1. Mileage_SUM'!O14,'2. ADAS issues list'!$H:$H,"Non-Critical"))</f>
        <v/>
      </c>
      <c r="P22" s="9">
        <f>IF(COUNTIFS('2. ADAS issues list'!$F:$F,'1. Mileage_SUM'!P14,'2. ADAS issues list'!$H:$H,"Non-Critical")=0, "", COUNTIFS('2. ADAS issues list'!$F:$F,'1. Mileage_SUM'!P14,'2. ADAS issues list'!$H:$H,"Non-Critical"))</f>
        <v>6</v>
      </c>
      <c r="Q22" s="9">
        <f>IF(COUNTIFS('2. ADAS issues list'!$F:$F,'1. Mileage_SUM'!Q14,'2. ADAS issues list'!$H:$H,"Non-Critical")=0, "", COUNTIFS('2. ADAS issues list'!$F:$F,'1. Mileage_SUM'!Q14,'2. ADAS issues list'!$H:$H,"Non-Critical"))</f>
        <v>34</v>
      </c>
      <c r="R22" s="9">
        <f>IF(COUNTIFS('2. ADAS issues list'!$F:$F,'1. Mileage_SUM'!R14,'2. ADAS issues list'!$H:$H,"Non-Critical")=0, "", COUNTIFS('2. ADAS issues list'!$F:$F,'1. Mileage_SUM'!R14,'2. ADAS issues list'!$H:$H,"Non-Critical"))</f>
        <v>26</v>
      </c>
      <c r="S22" s="9">
        <f>IF(COUNTIFS('2. ADAS issues list'!$F:$F,'1. Mileage_SUM'!S14,'2. ADAS issues list'!$H:$H,"Non-Critical")=0, "", COUNTIFS('2. ADAS issues list'!$F:$F,'1. Mileage_SUM'!S14,'2. ADAS issues list'!$H:$H,"Non-Critical"))</f>
        <v>28</v>
      </c>
      <c r="T22" s="9">
        <f>IF(COUNTIFS('2. ADAS issues list'!$F:$F,'1. Mileage_SUM'!T14,'2. ADAS issues list'!$H:$H,"Non-Critical")=0, "", COUNTIFS('2. ADAS issues list'!$F:$F,'1. Mileage_SUM'!T14,'2. ADAS issues list'!$H:$H,"Non-Critical"))</f>
        <v>24</v>
      </c>
      <c r="U22" s="9">
        <f>IF(COUNTIFS('2. ADAS issues list'!$F:$F,'1. Mileage_SUM'!U14,'2. ADAS issues list'!$H:$H,"Non-Critical")=0, "", COUNTIFS('2. ADAS issues list'!$F:$F,'1. Mileage_SUM'!U14,'2. ADAS issues list'!$H:$H,"Non-Critical"))</f>
        <v>10</v>
      </c>
      <c r="V22" s="9">
        <f>IF(COUNTIFS('2. ADAS issues list'!$F:$F,'1. Mileage_SUM'!V14,'2. ADAS issues list'!$H:$H,"Non-Critical")=0, "", COUNTIFS('2. ADAS issues list'!$F:$F,'1. Mileage_SUM'!V14,'2. ADAS issues list'!$H:$H,"Non-Critical"))</f>
        <v>24</v>
      </c>
      <c r="W22" s="9">
        <f>IF(COUNTIFS('2. ADAS issues list'!$F:$F,'1. Mileage_SUM'!W14,'2. ADAS issues list'!$H:$H,"Non-Critical")=0, "", COUNTIFS('2. ADAS issues list'!$F:$F,'1. Mileage_SUM'!W14,'2. ADAS issues list'!$H:$H,"Non-Critical"))</f>
        <v>28</v>
      </c>
      <c r="X22" s="9">
        <f>IF(COUNTIFS('2. ADAS issues list'!$F:$F,'1. Mileage_SUM'!X14,'2. ADAS issues list'!$H:$H,"Non-Critical")=0, "", COUNTIFS('2. ADAS issues list'!$F:$F,'1. Mileage_SUM'!X14,'2. ADAS issues list'!$H:$H,"Non-Critical"))</f>
        <v>31</v>
      </c>
      <c r="Y22" s="9">
        <f>IF(COUNTIFS('2. ADAS issues list'!$F:$F,'1. Mileage_SUM'!Y14,'2. ADAS issues list'!$H:$H,"Non-Critical")=0, "", COUNTIFS('2. ADAS issues list'!$F:$F,'1. Mileage_SUM'!Y14,'2. ADAS issues list'!$H:$H,"Non-Critical"))</f>
        <v>26</v>
      </c>
      <c r="Z22" s="9">
        <f>IF(COUNTIFS('2. ADAS issues list'!$F:$F,'1. Mileage_SUM'!Z14,'2. ADAS issues list'!$H:$H,"Non-Critical")=0, "", COUNTIFS('2. ADAS issues list'!$F:$F,'1. Mileage_SUM'!Z14,'2. ADAS issues list'!$H:$H,"Non-Critical"))</f>
        <v>22</v>
      </c>
      <c r="AA22" s="9">
        <f>IF(COUNTIFS('2. ADAS issues list'!$F:$F,'1. Mileage_SUM'!AA14,'2. ADAS issues list'!$H:$H,"Non-Critical")=0, "", COUNTIFS('2. ADAS issues list'!$F:$F,'1. Mileage_SUM'!AA14,'2. ADAS issues list'!$H:$H,"Non-Critical"))</f>
        <v>23</v>
      </c>
      <c r="AB22" s="9">
        <f>IF(COUNTIFS('2. ADAS issues list'!$F:$F,'1. Mileage_SUM'!AB14,'2. ADAS issues list'!$H:$H,"Non-Critical")=0, "", COUNTIFS('2. ADAS issues list'!$F:$F,'1. Mileage_SUM'!AB14,'2. ADAS issues list'!$H:$H,"Non-Critical"))</f>
        <v>13</v>
      </c>
      <c r="AC22" s="9">
        <f>IF(COUNTIFS('2. ADAS issues list'!$F:$F,'1. Mileage_SUM'!AC14,'2. ADAS issues list'!$H:$H,"Non-Critical")=0, "", COUNTIFS('2. ADAS issues list'!$F:$F,'1. Mileage_SUM'!AC14,'2. ADAS issues list'!$H:$H,"Non-Critical"))</f>
        <v>6</v>
      </c>
      <c r="AD22" s="9">
        <f>IF(COUNTIFS('2. ADAS issues list'!$F:$F,'1. Mileage_SUM'!AD14,'2. ADAS issues list'!$H:$H,"Non-Critical")=0, "", COUNTIFS('2. ADAS issues list'!$F:$F,'1. Mileage_SUM'!AD14,'2. ADAS issues list'!$H:$H,"Non-Critical"))</f>
        <v>51</v>
      </c>
      <c r="AE22" s="9">
        <f>IF(COUNTIFS('2. ADAS issues list'!$F:$F,'1. Mileage_SUM'!AE14,'2. ADAS issues list'!$H:$H,"Non-Critical")=0, "", COUNTIFS('2. ADAS issues list'!$F:$F,'1. Mileage_SUM'!AE14,'2. ADAS issues list'!$H:$H,"Non-Critical"))</f>
        <v>21</v>
      </c>
      <c r="AF22" s="9">
        <f>IF(COUNTIFS('2. ADAS issues list'!$F:$F,'1. Mileage_SUM'!AF14,'2. ADAS issues list'!$H:$H,"Non-Critical")=0, "", COUNTIFS('2. ADAS issues list'!$F:$F,'1. Mileage_SUM'!AF14,'2. ADAS issues list'!$H:$H,"Non-Critical"))</f>
        <v>16</v>
      </c>
      <c r="AG22" s="9">
        <f>IF(COUNTIFS('2. ADAS issues list'!$F:$F,'1. Mileage_SUM'!AG14,'2. ADAS issues list'!$H:$H,"Non-Critical")=0, "", COUNTIFS('2. ADAS issues list'!$F:$F,'1. Mileage_SUM'!AG14,'2. ADAS issues list'!$H:$H,"Non-Critical"))</f>
        <v>17</v>
      </c>
      <c r="AH22" s="9">
        <f>IF(COUNTIFS('2. ADAS issues list'!$F:$F,'1. Mileage_SUM'!AH14,'2. ADAS issues list'!$H:$H,"Non-Critical")=0, "", COUNTIFS('2. ADAS issues list'!$F:$F,'1. Mileage_SUM'!AH14,'2. ADAS issues list'!$H:$H,"Non-Critical"))</f>
        <v>24</v>
      </c>
      <c r="AI22" s="9" t="str">
        <f>IF(COUNTIFS('2. ADAS issues list'!$F:$F,'1. Mileage_SUM'!AI14,'2. ADAS issues list'!$H:$H,"Non-Critical")=0, "", COUNTIFS('2. ADAS issues list'!$F:$F,'1. Mileage_SUM'!AI14,'2. ADAS issues list'!$H:$H,"Non-Critical"))</f>
        <v/>
      </c>
      <c r="AJ22" s="9" t="str">
        <f>IF(COUNTIFS('2. ADAS issues list'!$F:$F,'1. Mileage_SUM'!AJ14,'2. ADAS issues list'!$H:$H,"Non-Critical")=0, "", COUNTIFS('2. ADAS issues list'!$F:$F,'1. Mileage_SUM'!AJ14,'2. ADAS issues list'!$H:$H,"Non-Critical"))</f>
        <v/>
      </c>
      <c r="AK22" s="9" t="str">
        <f>IF(COUNTIFS('2. ADAS issues list'!$F:$F,'1. Mileage_SUM'!AK14,'2. ADAS issues list'!$H:$H,"Non-Critical")=0, "", COUNTIFS('2. ADAS issues list'!$F:$F,'1. Mileage_SUM'!AK14,'2. ADAS issues list'!$H:$H,"Non-Critical"))</f>
        <v/>
      </c>
      <c r="AL22" s="9" t="str">
        <f>IF(COUNTIFS('2. ADAS issues list'!$F:$F,'1. Mileage_SUM'!AL14,'2. ADAS issues list'!$H:$H,"Non-Critical")=0, "", COUNTIFS('2. ADAS issues list'!$F:$F,'1. Mileage_SUM'!AL14,'2. ADAS issues list'!$H:$H,"Non-Critical"))</f>
        <v/>
      </c>
      <c r="AM22" s="9" t="str">
        <f>IF(COUNTIFS('2. ADAS issues list'!$F:$F,'1. Mileage_SUM'!AM14,'2. ADAS issues list'!$H:$H,"Non-Critical")=0, "", COUNTIFS('2. ADAS issues list'!$F:$F,'1. Mileage_SUM'!AM14,'2. ADAS issues list'!$H:$H,"Non-Critical"))</f>
        <v/>
      </c>
      <c r="AN22" s="9" t="str">
        <f>IF(COUNTIFS('2. ADAS issues list'!$F:$F,'1. Mileage_SUM'!AN14,'2. ADAS issues list'!$H:$H,"Non-Critical")=0, "", COUNTIFS('2. ADAS issues list'!$F:$F,'1. Mileage_SUM'!AN14,'2. ADAS issues list'!$H:$H,"Non-Critical"))</f>
        <v/>
      </c>
      <c r="AO22" s="9" t="str">
        <f>IF(COUNTIFS('2. ADAS issues list'!$F:$F,'1. Mileage_SUM'!AO14,'2. ADAS issues list'!$H:$H,"Non-Critical")=0, "", COUNTIFS('2. ADAS issues list'!$F:$F,'1. Mileage_SUM'!AO14,'2. ADAS issues list'!$H:$H,"Non-Critical"))</f>
        <v/>
      </c>
      <c r="AP22" s="9" t="str">
        <f>IF(COUNTIFS('2. ADAS issues list'!$F:$F,'1. Mileage_SUM'!AP14,'2. ADAS issues list'!$H:$H,"Non-Critical")=0, "", COUNTIFS('2. ADAS issues list'!$F:$F,'1. Mileage_SUM'!AP14,'2. ADAS issues list'!$H:$H,"Non-Critical"))</f>
        <v/>
      </c>
      <c r="AQ22" s="9" t="str">
        <f>IF(COUNTIFS('2. ADAS issues list'!$F:$F,'1. Mileage_SUM'!AQ14,'2. ADAS issues list'!$H:$H,"Non-Critical")=0, "", COUNTIFS('2. ADAS issues list'!$F:$F,'1. Mileage_SUM'!AQ14,'2. ADAS issues list'!$H:$H,"Non-Critical"))</f>
        <v/>
      </c>
      <c r="AR22" s="9" t="str">
        <f>IF(COUNTIFS('2. ADAS issues list'!$F:$F,'1. Mileage_SUM'!AR14,'2. ADAS issues list'!$H:$H,"Non-Critical")=0, "", COUNTIFS('2. ADAS issues list'!$F:$F,'1. Mileage_SUM'!AR14,'2. ADAS issues list'!$H:$H,"Non-Critical"))</f>
        <v/>
      </c>
      <c r="AS22" s="9" t="str">
        <f>IF(COUNTIFS('2. ADAS issues list'!$F:$F,'1. Mileage_SUM'!AS14,'2. ADAS issues list'!$H:$H,"Non-Critical")=0, "", COUNTIFS('2. ADAS issues list'!$F:$F,'1. Mileage_SUM'!AS14,'2. ADAS issues list'!$H:$H,"Non-Critical"))</f>
        <v/>
      </c>
    </row>
    <row r="23" spans="2:45" ht="15" customHeight="1">
      <c r="B23" s="132" t="s">
        <v>108</v>
      </c>
      <c r="C23" s="253">
        <f>C22+C21</f>
        <v>752</v>
      </c>
      <c r="D23" s="234">
        <f>SUM(K23:AS23)</f>
        <v>744</v>
      </c>
      <c r="E23" s="131">
        <f t="shared" ref="E23" si="6">SUM(E21:E22)</f>
        <v>0</v>
      </c>
      <c r="F23" s="131">
        <f t="shared" ref="F23:G23" si="7">SUM(F21:F22)</f>
        <v>1</v>
      </c>
      <c r="G23" s="131">
        <f t="shared" si="7"/>
        <v>0</v>
      </c>
      <c r="H23" s="131">
        <f t="shared" ref="H23:X23" si="8">SUM(H21:H22)</f>
        <v>0</v>
      </c>
      <c r="I23" s="131">
        <f t="shared" si="8"/>
        <v>4</v>
      </c>
      <c r="J23" s="131">
        <f t="shared" si="8"/>
        <v>3</v>
      </c>
      <c r="K23" s="131">
        <f t="shared" si="8"/>
        <v>4</v>
      </c>
      <c r="L23" s="131">
        <f t="shared" si="8"/>
        <v>10</v>
      </c>
      <c r="M23" s="131">
        <f t="shared" si="8"/>
        <v>5</v>
      </c>
      <c r="N23" s="131">
        <f t="shared" si="8"/>
        <v>6</v>
      </c>
      <c r="O23" s="131">
        <f t="shared" si="8"/>
        <v>0</v>
      </c>
      <c r="P23" s="131">
        <f t="shared" si="8"/>
        <v>6</v>
      </c>
      <c r="Q23" s="131">
        <f t="shared" si="8"/>
        <v>44</v>
      </c>
      <c r="R23" s="131">
        <f t="shared" si="8"/>
        <v>42</v>
      </c>
      <c r="S23" s="131">
        <f t="shared" si="8"/>
        <v>44</v>
      </c>
      <c r="T23" s="131">
        <f t="shared" si="8"/>
        <v>38</v>
      </c>
      <c r="U23" s="131">
        <f t="shared" si="8"/>
        <v>18</v>
      </c>
      <c r="V23" s="131">
        <f t="shared" si="8"/>
        <v>38</v>
      </c>
      <c r="W23" s="131">
        <f t="shared" si="8"/>
        <v>46</v>
      </c>
      <c r="X23" s="131">
        <f t="shared" si="8"/>
        <v>52</v>
      </c>
      <c r="Y23" s="131">
        <f t="shared" ref="Y23:AD23" si="9">SUM(Y21:Y22)</f>
        <v>44</v>
      </c>
      <c r="Z23" s="131">
        <f t="shared" si="9"/>
        <v>46</v>
      </c>
      <c r="AA23" s="131">
        <f t="shared" si="9"/>
        <v>43</v>
      </c>
      <c r="AB23" s="131">
        <f t="shared" si="9"/>
        <v>33</v>
      </c>
      <c r="AC23" s="131">
        <f t="shared" si="9"/>
        <v>18</v>
      </c>
      <c r="AD23" s="131">
        <f t="shared" si="9"/>
        <v>66</v>
      </c>
      <c r="AE23" s="131">
        <f t="shared" ref="AE23:AN23" si="10">SUM(AE21:AE22)</f>
        <v>38</v>
      </c>
      <c r="AF23" s="131">
        <f t="shared" si="10"/>
        <v>28</v>
      </c>
      <c r="AG23" s="131">
        <f t="shared" si="10"/>
        <v>31</v>
      </c>
      <c r="AH23" s="131">
        <f t="shared" si="10"/>
        <v>44</v>
      </c>
      <c r="AI23" s="131">
        <f t="shared" si="10"/>
        <v>0</v>
      </c>
      <c r="AJ23" s="131">
        <f t="shared" si="10"/>
        <v>0</v>
      </c>
      <c r="AK23" s="131">
        <f t="shared" si="10"/>
        <v>0</v>
      </c>
      <c r="AL23" s="131">
        <f t="shared" si="10"/>
        <v>0</v>
      </c>
      <c r="AM23" s="131">
        <f t="shared" si="10"/>
        <v>0</v>
      </c>
      <c r="AN23" s="131">
        <f t="shared" si="10"/>
        <v>0</v>
      </c>
      <c r="AO23" s="131">
        <f t="shared" ref="AO23:AS23" si="11">SUM(AO21:AO22)</f>
        <v>0</v>
      </c>
      <c r="AP23" s="131">
        <f t="shared" si="11"/>
        <v>0</v>
      </c>
      <c r="AQ23" s="131">
        <f t="shared" si="11"/>
        <v>0</v>
      </c>
      <c r="AR23" s="131">
        <f t="shared" si="11"/>
        <v>0</v>
      </c>
      <c r="AS23" s="131">
        <f t="shared" si="11"/>
        <v>0</v>
      </c>
    </row>
    <row r="24" spans="2:45" ht="14.45">
      <c r="B24" s="208" t="s">
        <v>109</v>
      </c>
      <c r="C24" s="260">
        <f t="shared" ref="C24:C46" si="12">SUM(D24:D24)</f>
        <v>0</v>
      </c>
      <c r="D24" s="4">
        <f>SUM(F24:J24)</f>
        <v>0</v>
      </c>
      <c r="E24" s="9">
        <f>SUM(L24:AK24)</f>
        <v>0</v>
      </c>
      <c r="F24" s="215" t="str" cm="1">
        <f t="array" ref="F24">IF(SUMPRODUCT(('2.3. Trigger and Data Checking'!$C$2:$BXK$2=F$14)*('2.3. Trigger and Data Checking'!$C4:$BXK4))=0, "", SUMPRODUCT(('2.3. Trigger and Data Checking'!$C$2:$BXK$2=F$14)*('2.3. Trigger and Data Checking'!$C4:$BXK4)))</f>
        <v/>
      </c>
      <c r="G24" s="215" t="str" cm="1">
        <f t="array" ref="G24">IF(SUMPRODUCT(('2.3. Trigger and Data Checking'!$C$2:$BXK$2=G$14)*('2.3. Trigger and Data Checking'!$C4:$BXK4))=0, "", SUMPRODUCT(('2.3. Trigger and Data Checking'!$C$2:$BXK$2=G$14)*('2.3. Trigger and Data Checking'!$C4:$BXK4)))</f>
        <v/>
      </c>
      <c r="H24" s="215" t="str" cm="1">
        <f t="array" ref="H24">IF(SUMPRODUCT(('2.3. Trigger and Data Checking'!$C$2:$BXK$2=H$14)*('2.3. Trigger and Data Checking'!$C4:$BXK4))=0, "", SUMPRODUCT(('2.3. Trigger and Data Checking'!$C$2:$BXK$2=H$14)*('2.3. Trigger and Data Checking'!$C4:$BXK4)))</f>
        <v/>
      </c>
      <c r="I24" s="215" t="str" cm="1">
        <f t="array" ref="I24">IF(SUMPRODUCT(('2.3. Trigger and Data Checking'!$C$2:$BXK$2=I$14)*('2.3. Trigger and Data Checking'!$C4:$BXK4))=0, "", SUMPRODUCT(('2.3. Trigger and Data Checking'!$C$2:$BXK$2=I$14)*('2.3. Trigger and Data Checking'!$C4:$BXK4)))</f>
        <v/>
      </c>
      <c r="J24" s="215" t="str" cm="1">
        <f t="array" ref="J24">IF(SUMPRODUCT(('2.3. Trigger and Data Checking'!$C$2:$BXK$2=J$14)*('2.3. Trigger and Data Checking'!$C4:$BXK4))=0, "", SUMPRODUCT(('2.3. Trigger and Data Checking'!$C$2:$BXK$2=J$14)*('2.3. Trigger and Data Checking'!$C4:$BXK4)))</f>
        <v/>
      </c>
      <c r="K24" s="215" t="str" cm="1">
        <f t="array" ref="K24">IF(SUMPRODUCT(('2.3. Trigger and Data Checking'!$C$2:$BXK$2=K$14)*('2.3. Trigger and Data Checking'!$C4:$BXK4))=0, "", SUMPRODUCT(('2.3. Trigger and Data Checking'!$C$2:$BXK$2=K$14)*('2.3. Trigger and Data Checking'!$C4:$BXK4)))</f>
        <v/>
      </c>
      <c r="L24" s="215" t="str" cm="1">
        <f t="array" ref="L24">IF(SUMPRODUCT(('2.3. Trigger and Data Checking'!$C$2:$BXK$2=L$14)*('2.3. Trigger and Data Checking'!$C4:$BXK4))=0, "", SUMPRODUCT(('2.3. Trigger and Data Checking'!$C$2:$BXK$2=L$14)*('2.3. Trigger and Data Checking'!$C4:$BXK4)))</f>
        <v/>
      </c>
      <c r="M24" s="215" t="str" cm="1">
        <f t="array" ref="M24">IF(SUMPRODUCT(('2.3. Trigger and Data Checking'!$C$2:$BXK$2=M$14)*('2.3. Trigger and Data Checking'!$C4:$BXK4))=0, "", SUMPRODUCT(('2.3. Trigger and Data Checking'!$C$2:$BXK$2=M$14)*('2.3. Trigger and Data Checking'!$C4:$BXK4)))</f>
        <v/>
      </c>
      <c r="N24" s="215" t="str" cm="1">
        <f t="array" ref="N24">IF(SUMPRODUCT(('2.3. Trigger and Data Checking'!$C$2:$BXK$2=N$14)*('2.3. Trigger and Data Checking'!$C4:$BXK4))=0, "", SUMPRODUCT(('2.3. Trigger and Data Checking'!$C$2:$BXK$2=N$14)*('2.3. Trigger and Data Checking'!$C4:$BXK4)))</f>
        <v/>
      </c>
      <c r="O24" s="215" t="str" cm="1">
        <f t="array" ref="O24">IF(SUMPRODUCT(('2.3. Trigger and Data Checking'!$C$2:$BXK$2=O$14)*('2.3. Trigger and Data Checking'!$C4:$BXK4))=0, "", SUMPRODUCT(('2.3. Trigger and Data Checking'!$C$2:$BXK$2=O$14)*('2.3. Trigger and Data Checking'!$C4:$BXK4)))</f>
        <v/>
      </c>
      <c r="P24" s="215" t="str" cm="1">
        <f t="array" ref="P24">IF(SUMPRODUCT(('2.3. Trigger and Data Checking'!$C$2:$BXK$2=P$14)*('2.3. Trigger and Data Checking'!$C4:$BXK4))=0, "", SUMPRODUCT(('2.3. Trigger and Data Checking'!$C$2:$BXK$2=P$14)*('2.3. Trigger and Data Checking'!$C4:$BXK4)))</f>
        <v/>
      </c>
      <c r="Q24" s="215" t="str" cm="1">
        <f t="array" ref="Q24">IF(SUMPRODUCT(('2.3. Trigger and Data Checking'!$C$2:$BXK$2=Q$14)*('2.3. Trigger and Data Checking'!$C4:$BXK4))=0, "", SUMPRODUCT(('2.3. Trigger and Data Checking'!$C$2:$BXK$2=Q$14)*('2.3. Trigger and Data Checking'!$C4:$BXK4)))</f>
        <v/>
      </c>
      <c r="R24" s="215" t="str" cm="1">
        <f t="array" ref="R24">IF(SUMPRODUCT(('2.3. Trigger and Data Checking'!$C$2:$BXK$2=R$14)*('2.3. Trigger and Data Checking'!$C4:$BXK4))=0, "", SUMPRODUCT(('2.3. Trigger and Data Checking'!$C$2:$BXK$2=R$14)*('2.3. Trigger and Data Checking'!$C4:$BXK4)))</f>
        <v/>
      </c>
      <c r="S24" s="215" t="str" cm="1">
        <f t="array" ref="S24">IF(SUMPRODUCT(('2.3. Trigger and Data Checking'!$C$2:$BXK$2=S$14)*('2.3. Trigger and Data Checking'!$C4:$BXK4))=0, "", SUMPRODUCT(('2.3. Trigger and Data Checking'!$C$2:$BXK$2=S$14)*('2.3. Trigger and Data Checking'!$C4:$BXK4)))</f>
        <v/>
      </c>
      <c r="T24" s="215" t="str" cm="1">
        <f t="array" ref="T24">IF(SUMPRODUCT(('2.3. Trigger and Data Checking'!$C$2:$BXK$2=T$14)*('2.3. Trigger and Data Checking'!$C4:$BXK4))=0, "", SUMPRODUCT(('2.3. Trigger and Data Checking'!$C$2:$BXK$2=T$14)*('2.3. Trigger and Data Checking'!$C4:$BXK4)))</f>
        <v/>
      </c>
      <c r="U24" s="215" t="str" cm="1">
        <f t="array" ref="U24">IF(SUMPRODUCT(('2.3. Trigger and Data Checking'!$C$2:$BXK$2=U$14)*('2.3. Trigger and Data Checking'!$C4:$BXK4))=0, "", SUMPRODUCT(('2.3. Trigger and Data Checking'!$C$2:$BXK$2=U$14)*('2.3. Trigger and Data Checking'!$C4:$BXK4)))</f>
        <v/>
      </c>
      <c r="V24" s="215" t="str" cm="1">
        <f t="array" ref="V24">IF(SUMPRODUCT(('2.3. Trigger and Data Checking'!$C$2:$BXK$2=V$14)*('2.3. Trigger and Data Checking'!$C4:$BXK4))=0, "", SUMPRODUCT(('2.3. Trigger and Data Checking'!$C$2:$BXK$2=V$14)*('2.3. Trigger and Data Checking'!$C4:$BXK4)))</f>
        <v/>
      </c>
      <c r="W24" s="215" t="str" cm="1">
        <f t="array" ref="W24">IF(SUMPRODUCT(('2.3. Trigger and Data Checking'!$C$2:$BXK$2=W$14)*('2.3. Trigger and Data Checking'!$C4:$BXK4))=0, "", SUMPRODUCT(('2.3. Trigger and Data Checking'!$C$2:$BXK$2=W$14)*('2.3. Trigger and Data Checking'!$C4:$BXK4)))</f>
        <v/>
      </c>
      <c r="X24" s="215" t="str" cm="1">
        <f t="array" ref="X24">IF(SUMPRODUCT(('2.3. Trigger and Data Checking'!$C$2:$BXK$2=X$14)*('2.3. Trigger and Data Checking'!$C4:$BXK4))=0, "", SUMPRODUCT(('2.3. Trigger and Data Checking'!$C$2:$BXK$2=X$14)*('2.3. Trigger and Data Checking'!$C4:$BXK4)))</f>
        <v/>
      </c>
      <c r="Y24" s="215" t="str" cm="1">
        <f t="array" ref="Y24">IF(SUMPRODUCT(('2.3. Trigger and Data Checking'!$C$2:$BXK$2=Y$14)*('2.3. Trigger and Data Checking'!$C4:$BXK4))=0, "", SUMPRODUCT(('2.3. Trigger and Data Checking'!$C$2:$BXK$2=Y$14)*('2.3. Trigger and Data Checking'!$C4:$BXK4)))</f>
        <v/>
      </c>
      <c r="Z24" s="215" t="str" cm="1">
        <f t="array" ref="Z24">IF(SUMPRODUCT(('2.3. Trigger and Data Checking'!$C$2:$BXK$2=Z$14)*('2.3. Trigger and Data Checking'!$C4:$BXK4))=0, "", SUMPRODUCT(('2.3. Trigger and Data Checking'!$C$2:$BXK$2=Z$14)*('2.3. Trigger and Data Checking'!$C4:$BXK4)))</f>
        <v/>
      </c>
      <c r="AA24" s="215" t="str" cm="1">
        <f t="array" ref="AA24">IF(SUMPRODUCT(('2.3. Trigger and Data Checking'!$C$2:$BXK$2=AA$14)*('2.3. Trigger and Data Checking'!$C4:$BXK4))=0, "", SUMPRODUCT(('2.3. Trigger and Data Checking'!$C$2:$BXK$2=AA$14)*('2.3. Trigger and Data Checking'!$C4:$BXK4)))</f>
        <v/>
      </c>
      <c r="AB24" s="215" t="str" cm="1">
        <f t="array" ref="AB24">IF(SUMPRODUCT(('2.3. Trigger and Data Checking'!$C$2:$BXK$2=AB$14)*('2.3. Trigger and Data Checking'!$C4:$BXK4))=0, "", SUMPRODUCT(('2.3. Trigger and Data Checking'!$C$2:$BXK$2=AB$14)*('2.3. Trigger and Data Checking'!$C4:$BXK4)))</f>
        <v/>
      </c>
      <c r="AC24" s="215" t="str" cm="1">
        <f t="array" ref="AC24">IF(SUMPRODUCT(('2.3. Trigger and Data Checking'!$C$2:$BXK$2=AC$14)*('2.3. Trigger and Data Checking'!$C4:$BXK4))=0, "", SUMPRODUCT(('2.3. Trigger and Data Checking'!$C$2:$BXK$2=AC$14)*('2.3. Trigger and Data Checking'!$C4:$BXK4)))</f>
        <v/>
      </c>
      <c r="AD24" s="215" t="str" cm="1">
        <f t="array" ref="AD24">IF(SUMPRODUCT(('2.3. Trigger and Data Checking'!$C$2:$BXK$2=AD$14)*('2.3. Trigger and Data Checking'!$C4:$BXK4))=0, "", SUMPRODUCT(('2.3. Trigger and Data Checking'!$C$2:$BXK$2=AD$14)*('2.3. Trigger and Data Checking'!$C4:$BXK4)))</f>
        <v/>
      </c>
      <c r="AE24" s="215" t="str" cm="1">
        <f t="array" ref="AE24">IF(SUMPRODUCT(('2.3. Trigger and Data Checking'!$C$2:$BXK$2=AE$14)*('2.3. Trigger and Data Checking'!$C4:$BXK4))=0, "", SUMPRODUCT(('2.3. Trigger and Data Checking'!$C$2:$BXK$2=AE$14)*('2.3. Trigger and Data Checking'!$C4:$BXK4)))</f>
        <v/>
      </c>
      <c r="AF24" s="215" t="str" cm="1">
        <f t="array" ref="AF24">IF(SUMPRODUCT(('2.3. Trigger and Data Checking'!$C$2:$BXK$2=AF$14)*('2.3. Trigger and Data Checking'!$C4:$BXK4))=0, "", SUMPRODUCT(('2.3. Trigger and Data Checking'!$C$2:$BXK$2=AF$14)*('2.3. Trigger and Data Checking'!$C4:$BXK4)))</f>
        <v/>
      </c>
      <c r="AG24" s="215" t="str" cm="1">
        <f t="array" ref="AG24">IF(SUMPRODUCT(('2.3. Trigger and Data Checking'!$C$2:$BXK$2=AG$14)*('2.3. Trigger and Data Checking'!$C4:$BXK4))=0, "", SUMPRODUCT(('2.3. Trigger and Data Checking'!$C$2:$BXK$2=AG$14)*('2.3. Trigger and Data Checking'!$C4:$BXK4)))</f>
        <v/>
      </c>
      <c r="AH24" s="215" t="str" cm="1">
        <f t="array" ref="AH24">IF(SUMPRODUCT(('2.3. Trigger and Data Checking'!$C$2:$BXK$2=AH$14)*('2.3. Trigger and Data Checking'!$C4:$BXK4))=0, "", SUMPRODUCT(('2.3. Trigger and Data Checking'!$C$2:$BXK$2=AH$14)*('2.3. Trigger and Data Checking'!$C4:$BXK4)))</f>
        <v/>
      </c>
      <c r="AI24" s="215" t="str" cm="1">
        <f t="array" ref="AI24">IF(SUMPRODUCT(('2.3. Trigger and Data Checking'!$C$2:$BXK$2=AI$14)*('2.3. Trigger and Data Checking'!$C4:$BXK4))=0, "", SUMPRODUCT(('2.3. Trigger and Data Checking'!$C$2:$BXK$2=AI$14)*('2.3. Trigger and Data Checking'!$C4:$BXK4)))</f>
        <v/>
      </c>
      <c r="AJ24" s="215" t="str" cm="1">
        <f t="array" ref="AJ24">IF(SUMPRODUCT(('2.3. Trigger and Data Checking'!$C$2:$BXK$2=AJ$14)*('2.3. Trigger and Data Checking'!$C4:$BXK4))=0, "", SUMPRODUCT(('2.3. Trigger and Data Checking'!$C$2:$BXK$2=AJ$14)*('2.3. Trigger and Data Checking'!$C4:$BXK4)))</f>
        <v/>
      </c>
      <c r="AK24" s="215" t="str" cm="1">
        <f t="array" ref="AK24">IF(SUMPRODUCT(('2.3. Trigger and Data Checking'!$C$2:$BXK$2=AK$14)*('2.3. Trigger and Data Checking'!$C4:$BXK4))=0, "", SUMPRODUCT(('2.3. Trigger and Data Checking'!$C$2:$BXK$2=AK$14)*('2.3. Trigger and Data Checking'!$C4:$BXK4)))</f>
        <v/>
      </c>
      <c r="AL24" s="215" t="str" cm="1">
        <f t="array" ref="AL24">IF(SUMPRODUCT(('2.3. Trigger and Data Checking'!$C$2:$BXK$2=AL$14)*('2.3. Trigger and Data Checking'!$C4:$BXK4))=0, "", SUMPRODUCT(('2.3. Trigger and Data Checking'!$C$2:$BXK$2=AL$14)*('2.3. Trigger and Data Checking'!$C4:$BXK4)))</f>
        <v/>
      </c>
      <c r="AM24" s="215" t="str" cm="1">
        <f t="array" ref="AM24">IF(SUMPRODUCT(('2.3. Trigger and Data Checking'!$C$2:$BXK$2=AM$14)*('2.3. Trigger and Data Checking'!$C4:$BXK4))=0, "", SUMPRODUCT(('2.3. Trigger and Data Checking'!$C$2:$BXK$2=AM$14)*('2.3. Trigger and Data Checking'!$C4:$BXK4)))</f>
        <v/>
      </c>
      <c r="AN24" s="215" t="str" cm="1">
        <f t="array" ref="AN24">IF(SUMPRODUCT(('2.3. Trigger and Data Checking'!$C$2:$BXK$2=AN$14)*('2.3. Trigger and Data Checking'!$C4:$BXK4))=0, "", SUMPRODUCT(('2.3. Trigger and Data Checking'!$C$2:$BXK$2=AN$14)*('2.3. Trigger and Data Checking'!$C4:$BXK4)))</f>
        <v/>
      </c>
      <c r="AO24" s="215" t="str" cm="1">
        <f t="array" ref="AO24">IF(SUMPRODUCT(('2.3. Trigger and Data Checking'!$C$2:$BXK$2=AO$14)*('2.3. Trigger and Data Checking'!$C4:$BXK4))=0, "", SUMPRODUCT(('2.3. Trigger and Data Checking'!$C$2:$BXK$2=AO$14)*('2.3. Trigger and Data Checking'!$C4:$BXK4)))</f>
        <v/>
      </c>
      <c r="AP24" s="215" t="str" cm="1">
        <f t="array" ref="AP24">IF(SUMPRODUCT(('2.3. Trigger and Data Checking'!$C$2:$BXK$2=AP$14)*('2.3. Trigger and Data Checking'!$C4:$BXK4))=0, "", SUMPRODUCT(('2.3. Trigger and Data Checking'!$C$2:$BXK$2=AP$14)*('2.3. Trigger and Data Checking'!$C4:$BXK4)))</f>
        <v/>
      </c>
      <c r="AQ24" s="215" t="str" cm="1">
        <f t="array" ref="AQ24">IF(SUMPRODUCT(('2.3. Trigger and Data Checking'!$C$2:$BXK$2=AQ$14)*('2.3. Trigger and Data Checking'!$C4:$BXK4))=0, "", SUMPRODUCT(('2.3. Trigger and Data Checking'!$C$2:$BXK$2=AQ$14)*('2.3. Trigger and Data Checking'!$C4:$BXK4)))</f>
        <v/>
      </c>
      <c r="AR24" s="215" t="str" cm="1">
        <f t="array" ref="AR24">IF(SUMPRODUCT(('2.3. Trigger and Data Checking'!$C$2:$BXK$2=AR$14)*('2.3. Trigger and Data Checking'!$C4:$BXK4))=0, "", SUMPRODUCT(('2.3. Trigger and Data Checking'!$C$2:$BXK$2=AR$14)*('2.3. Trigger and Data Checking'!$C4:$BXK4)))</f>
        <v/>
      </c>
      <c r="AS24" s="215" t="str" cm="1">
        <f t="array" ref="AS24">IF(SUMPRODUCT(('2.3. Trigger and Data Checking'!$C$2:$BXK$2=AS$14)*('2.3. Trigger and Data Checking'!$C4:$BXK4))=0, "", SUMPRODUCT(('2.3. Trigger and Data Checking'!$C$2:$BXK$2=AS$14)*('2.3. Trigger and Data Checking'!$C4:$BXK4)))</f>
        <v/>
      </c>
    </row>
    <row r="25" spans="2:45" ht="14.45">
      <c r="B25" s="208" t="s">
        <v>110</v>
      </c>
      <c r="C25" s="260">
        <f t="shared" si="12"/>
        <v>0</v>
      </c>
      <c r="D25" s="4">
        <f t="shared" ref="D25:D46" si="13">SUM(F25:J25)</f>
        <v>0</v>
      </c>
      <c r="E25" s="9">
        <f t="shared" ref="E25:E46" si="14">SUM(L25:AK25)</f>
        <v>49</v>
      </c>
      <c r="F25" s="215" t="str" cm="1">
        <f t="array" ref="F25">IF(SUMPRODUCT(('2.3. Trigger and Data Checking'!$C$2:$BXK$2=F$14)*('2.3. Trigger and Data Checking'!$C5:$BXK5))=0, "", SUMPRODUCT(('2.3. Trigger and Data Checking'!$C$2:$BXK$2=F$14)*('2.3. Trigger and Data Checking'!$C5:$BXK5)))</f>
        <v/>
      </c>
      <c r="G25" s="215" t="str" cm="1">
        <f t="array" ref="G25">IF(SUMPRODUCT(('2.3. Trigger and Data Checking'!$C$2:$BXK$2=G$14)*('2.3. Trigger and Data Checking'!$C5:$BXK5))=0, "", SUMPRODUCT(('2.3. Trigger and Data Checking'!$C$2:$BXK$2=G$14)*('2.3. Trigger and Data Checking'!$C5:$BXK5)))</f>
        <v/>
      </c>
      <c r="H25" s="215" t="str" cm="1">
        <f t="array" ref="H25">IF(SUMPRODUCT(('2.3. Trigger and Data Checking'!$C$2:$BXK$2=H$14)*('2.3. Trigger and Data Checking'!$C5:$BXK5))=0, "", SUMPRODUCT(('2.3. Trigger and Data Checking'!$C$2:$BXK$2=H$14)*('2.3. Trigger and Data Checking'!$C5:$BXK5)))</f>
        <v/>
      </c>
      <c r="I25" s="215" t="str" cm="1">
        <f t="array" ref="I25">IF(SUMPRODUCT(('2.3. Trigger and Data Checking'!$C$2:$BXK$2=I$14)*('2.3. Trigger and Data Checking'!$C5:$BXK5))=0, "", SUMPRODUCT(('2.3. Trigger and Data Checking'!$C$2:$BXK$2=I$14)*('2.3. Trigger and Data Checking'!$C5:$BXK5)))</f>
        <v/>
      </c>
      <c r="J25" s="215" t="str" cm="1">
        <f t="array" ref="J25">IF(SUMPRODUCT(('2.3. Trigger and Data Checking'!$C$2:$BXK$2=J$14)*('2.3. Trigger and Data Checking'!$C5:$BXK5))=0, "", SUMPRODUCT(('2.3. Trigger and Data Checking'!$C$2:$BXK$2=J$14)*('2.3. Trigger and Data Checking'!$C5:$BXK5)))</f>
        <v/>
      </c>
      <c r="K25" s="215" t="str" cm="1">
        <f t="array" ref="K25">IF(SUMPRODUCT(('2.3. Trigger and Data Checking'!$C$2:$BXK$2=K$14)*('2.3. Trigger and Data Checking'!$C5:$BXK5))=0, "", SUMPRODUCT(('2.3. Trigger and Data Checking'!$C$2:$BXK$2=K$14)*('2.3. Trigger and Data Checking'!$C5:$BXK5)))</f>
        <v/>
      </c>
      <c r="L25" s="215" t="str" cm="1">
        <f t="array" ref="L25">IF(SUMPRODUCT(('2.3. Trigger and Data Checking'!$C$2:$BXK$2=L$14)*('2.3. Trigger and Data Checking'!$C5:$BXK5))=0, "", SUMPRODUCT(('2.3. Trigger and Data Checking'!$C$2:$BXK$2=L$14)*('2.3. Trigger and Data Checking'!$C5:$BXK5)))</f>
        <v/>
      </c>
      <c r="M25" s="215" t="str" cm="1">
        <f t="array" ref="M25">IF(SUMPRODUCT(('2.3. Trigger and Data Checking'!$C$2:$BXK$2=M$14)*('2.3. Trigger and Data Checking'!$C5:$BXK5))=0, "", SUMPRODUCT(('2.3. Trigger and Data Checking'!$C$2:$BXK$2=M$14)*('2.3. Trigger and Data Checking'!$C5:$BXK5)))</f>
        <v/>
      </c>
      <c r="N25" s="215" t="str" cm="1">
        <f t="array" ref="N25">IF(SUMPRODUCT(('2.3. Trigger and Data Checking'!$C$2:$BXK$2=N$14)*('2.3. Trigger and Data Checking'!$C5:$BXK5))=0, "", SUMPRODUCT(('2.3. Trigger and Data Checking'!$C$2:$BXK$2=N$14)*('2.3. Trigger and Data Checking'!$C5:$BXK5)))</f>
        <v/>
      </c>
      <c r="O25" s="215" t="str" cm="1">
        <f t="array" ref="O25">IF(SUMPRODUCT(('2.3. Trigger and Data Checking'!$C$2:$BXK$2=O$14)*('2.3. Trigger and Data Checking'!$C5:$BXK5))=0, "", SUMPRODUCT(('2.3. Trigger and Data Checking'!$C$2:$BXK$2=O$14)*('2.3. Trigger and Data Checking'!$C5:$BXK5)))</f>
        <v/>
      </c>
      <c r="P25" s="215" t="str" cm="1">
        <f t="array" ref="P25">IF(SUMPRODUCT(('2.3. Trigger and Data Checking'!$C$2:$BXK$2=P$14)*('2.3. Trigger and Data Checking'!$C5:$BXK5))=0, "", SUMPRODUCT(('2.3. Trigger and Data Checking'!$C$2:$BXK$2=P$14)*('2.3. Trigger and Data Checking'!$C5:$BXK5)))</f>
        <v/>
      </c>
      <c r="Q25" s="215" t="str" cm="1">
        <f t="array" ref="Q25">IF(SUMPRODUCT(('2.3. Trigger and Data Checking'!$C$2:$BXK$2=Q$14)*('2.3. Trigger and Data Checking'!$C5:$BXK5))=0, "", SUMPRODUCT(('2.3. Trigger and Data Checking'!$C$2:$BXK$2=Q$14)*('2.3. Trigger and Data Checking'!$C5:$BXK5)))</f>
        <v/>
      </c>
      <c r="R25" s="215" t="str" cm="1">
        <f t="array" ref="R25">IF(SUMPRODUCT(('2.3. Trigger and Data Checking'!$C$2:$BXK$2=R$14)*('2.3. Trigger and Data Checking'!$C5:$BXK5))=0, "", SUMPRODUCT(('2.3. Trigger and Data Checking'!$C$2:$BXK$2=R$14)*('2.3. Trigger and Data Checking'!$C5:$BXK5)))</f>
        <v/>
      </c>
      <c r="S25" s="215" t="str" cm="1">
        <f t="array" ref="S25">IF(SUMPRODUCT(('2.3. Trigger and Data Checking'!$C$2:$BXK$2=S$14)*('2.3. Trigger and Data Checking'!$C5:$BXK5))=0, "", SUMPRODUCT(('2.3. Trigger and Data Checking'!$C$2:$BXK$2=S$14)*('2.3. Trigger and Data Checking'!$C5:$BXK5)))</f>
        <v/>
      </c>
      <c r="T25" s="215" t="str" cm="1">
        <f t="array" ref="T25">IF(SUMPRODUCT(('2.3. Trigger and Data Checking'!$C$2:$BXK$2=T$14)*('2.3. Trigger and Data Checking'!$C5:$BXK5))=0, "", SUMPRODUCT(('2.3. Trigger and Data Checking'!$C$2:$BXK$2=T$14)*('2.3. Trigger and Data Checking'!$C5:$BXK5)))</f>
        <v/>
      </c>
      <c r="U25" s="215" t="str" cm="1">
        <f t="array" ref="U25">IF(SUMPRODUCT(('2.3. Trigger and Data Checking'!$C$2:$BXK$2=U$14)*('2.3. Trigger and Data Checking'!$C5:$BXK5))=0, "", SUMPRODUCT(('2.3. Trigger and Data Checking'!$C$2:$BXK$2=U$14)*('2.3. Trigger and Data Checking'!$C5:$BXK5)))</f>
        <v/>
      </c>
      <c r="V25" s="215" t="str" cm="1">
        <f t="array" ref="V25">IF(SUMPRODUCT(('2.3. Trigger and Data Checking'!$C$2:$BXK$2=V$14)*('2.3. Trigger and Data Checking'!$C5:$BXK5))=0, "", SUMPRODUCT(('2.3. Trigger and Data Checking'!$C$2:$BXK$2=V$14)*('2.3. Trigger and Data Checking'!$C5:$BXK5)))</f>
        <v/>
      </c>
      <c r="W25" s="215" cm="1">
        <f t="array" ref="W25">IF(SUMPRODUCT(('2.3. Trigger and Data Checking'!$C$2:$BXK$2=W$14)*('2.3. Trigger and Data Checking'!$C5:$BXK5))=0, "", SUMPRODUCT(('2.3. Trigger and Data Checking'!$C$2:$BXK$2=W$14)*('2.3. Trigger and Data Checking'!$C5:$BXK5)))</f>
        <v>13</v>
      </c>
      <c r="X25" s="215" t="str" cm="1">
        <f t="array" ref="X25">IF(SUMPRODUCT(('2.3. Trigger and Data Checking'!$C$2:$BXK$2=X$14)*('2.3. Trigger and Data Checking'!$C5:$BXK5))=0, "", SUMPRODUCT(('2.3. Trigger and Data Checking'!$C$2:$BXK$2=X$14)*('2.3. Trigger and Data Checking'!$C5:$BXK5)))</f>
        <v/>
      </c>
      <c r="Y25" s="215" t="str" cm="1">
        <f t="array" ref="Y25">IF(SUMPRODUCT(('2.3. Trigger and Data Checking'!$C$2:$BXK$2=Y$14)*('2.3. Trigger and Data Checking'!$C5:$BXK5))=0, "", SUMPRODUCT(('2.3. Trigger and Data Checking'!$C$2:$BXK$2=Y$14)*('2.3. Trigger and Data Checking'!$C5:$BXK5)))</f>
        <v/>
      </c>
      <c r="Z25" s="215" cm="1">
        <f t="array" ref="Z25">IF(SUMPRODUCT(('2.3. Trigger and Data Checking'!$C$2:$BXK$2=Z$14)*('2.3. Trigger and Data Checking'!$C5:$BXK5))=0, "", SUMPRODUCT(('2.3. Trigger and Data Checking'!$C$2:$BXK$2=Z$14)*('2.3. Trigger and Data Checking'!$C5:$BXK5)))</f>
        <v>1</v>
      </c>
      <c r="AA25" s="215" cm="1">
        <f t="array" ref="AA25">IF(SUMPRODUCT(('2.3. Trigger and Data Checking'!$C$2:$BXK$2=AA$14)*('2.3. Trigger and Data Checking'!$C5:$BXK5))=0, "", SUMPRODUCT(('2.3. Trigger and Data Checking'!$C$2:$BXK$2=AA$14)*('2.3. Trigger and Data Checking'!$C5:$BXK5)))</f>
        <v>16</v>
      </c>
      <c r="AB25" s="215" t="str" cm="1">
        <f t="array" ref="AB25">IF(SUMPRODUCT(('2.3. Trigger and Data Checking'!$C$2:$BXK$2=AB$14)*('2.3. Trigger and Data Checking'!$C5:$BXK5))=0, "", SUMPRODUCT(('2.3. Trigger and Data Checking'!$C$2:$BXK$2=AB$14)*('2.3. Trigger and Data Checking'!$C5:$BXK5)))</f>
        <v/>
      </c>
      <c r="AC25" s="215" t="str" cm="1">
        <f t="array" ref="AC25">IF(SUMPRODUCT(('2.3. Trigger and Data Checking'!$C$2:$BXK$2=AC$14)*('2.3. Trigger and Data Checking'!$C5:$BXK5))=0, "", SUMPRODUCT(('2.3. Trigger and Data Checking'!$C$2:$BXK$2=AC$14)*('2.3. Trigger and Data Checking'!$C5:$BXK5)))</f>
        <v/>
      </c>
      <c r="AD25" s="215" cm="1">
        <f t="array" ref="AD25">IF(SUMPRODUCT(('2.3. Trigger and Data Checking'!$C$2:$BXK$2=AD$14)*('2.3. Trigger and Data Checking'!$C5:$BXK5))=0, "", SUMPRODUCT(('2.3. Trigger and Data Checking'!$C$2:$BXK$2=AD$14)*('2.3. Trigger and Data Checking'!$C5:$BXK5)))</f>
        <v>16</v>
      </c>
      <c r="AE25" s="215" t="str" cm="1">
        <f t="array" ref="AE25">IF(SUMPRODUCT(('2.3. Trigger and Data Checking'!$C$2:$BXK$2=AE$14)*('2.3. Trigger and Data Checking'!$C5:$BXK5))=0, "", SUMPRODUCT(('2.3. Trigger and Data Checking'!$C$2:$BXK$2=AE$14)*('2.3. Trigger and Data Checking'!$C5:$BXK5)))</f>
        <v/>
      </c>
      <c r="AF25" s="215" cm="1">
        <f t="array" ref="AF25">IF(SUMPRODUCT(('2.3. Trigger and Data Checking'!$C$2:$BXK$2=AF$14)*('2.3. Trigger and Data Checking'!$C5:$BXK5))=0, "", SUMPRODUCT(('2.3. Trigger and Data Checking'!$C$2:$BXK$2=AF$14)*('2.3. Trigger and Data Checking'!$C5:$BXK5)))</f>
        <v>3</v>
      </c>
      <c r="AG25" s="215" t="str" cm="1">
        <f t="array" ref="AG25">IF(SUMPRODUCT(('2.3. Trigger and Data Checking'!$C$2:$BXK$2=AG$14)*('2.3. Trigger and Data Checking'!$C5:$BXK5))=0, "", SUMPRODUCT(('2.3. Trigger and Data Checking'!$C$2:$BXK$2=AG$14)*('2.3. Trigger and Data Checking'!$C5:$BXK5)))</f>
        <v/>
      </c>
      <c r="AH25" s="215" t="str" cm="1">
        <f t="array" ref="AH25">IF(SUMPRODUCT(('2.3. Trigger and Data Checking'!$C$2:$BXK$2=AH$14)*('2.3. Trigger and Data Checking'!$C5:$BXK5))=0, "", SUMPRODUCT(('2.3. Trigger and Data Checking'!$C$2:$BXK$2=AH$14)*('2.3. Trigger and Data Checking'!$C5:$BXK5)))</f>
        <v/>
      </c>
      <c r="AI25" s="215" t="str" cm="1">
        <f t="array" ref="AI25">IF(SUMPRODUCT(('2.3. Trigger and Data Checking'!$C$2:$BXK$2=AI$14)*('2.3. Trigger and Data Checking'!$C5:$BXK5))=0, "", SUMPRODUCT(('2.3. Trigger and Data Checking'!$C$2:$BXK$2=AI$14)*('2.3. Trigger and Data Checking'!$C5:$BXK5)))</f>
        <v/>
      </c>
      <c r="AJ25" s="215" t="str" cm="1">
        <f t="array" ref="AJ25">IF(SUMPRODUCT(('2.3. Trigger and Data Checking'!$C$2:$BXK$2=AJ$14)*('2.3. Trigger and Data Checking'!$C5:$BXK5))=0, "", SUMPRODUCT(('2.3. Trigger and Data Checking'!$C$2:$BXK$2=AJ$14)*('2.3. Trigger and Data Checking'!$C5:$BXK5)))</f>
        <v/>
      </c>
      <c r="AK25" s="215" t="str" cm="1">
        <f t="array" ref="AK25">IF(SUMPRODUCT(('2.3. Trigger and Data Checking'!$C$2:$BXK$2=AK$14)*('2.3. Trigger and Data Checking'!$C5:$BXK5))=0, "", SUMPRODUCT(('2.3. Trigger and Data Checking'!$C$2:$BXK$2=AK$14)*('2.3. Trigger and Data Checking'!$C5:$BXK5)))</f>
        <v/>
      </c>
      <c r="AL25" s="215" t="str" cm="1">
        <f t="array" ref="AL25">IF(SUMPRODUCT(('2.3. Trigger and Data Checking'!$C$2:$BXK$2=AL$14)*('2.3. Trigger and Data Checking'!$C5:$BXK5))=0, "", SUMPRODUCT(('2.3. Trigger and Data Checking'!$C$2:$BXK$2=AL$14)*('2.3. Trigger and Data Checking'!$C5:$BXK5)))</f>
        <v/>
      </c>
      <c r="AM25" s="215" t="str" cm="1">
        <f t="array" ref="AM25">IF(SUMPRODUCT(('2.3. Trigger and Data Checking'!$C$2:$BXK$2=AM$14)*('2.3. Trigger and Data Checking'!$C5:$BXK5))=0, "", SUMPRODUCT(('2.3. Trigger and Data Checking'!$C$2:$BXK$2=AM$14)*('2.3. Trigger and Data Checking'!$C5:$BXK5)))</f>
        <v/>
      </c>
      <c r="AN25" s="215" t="str" cm="1">
        <f t="array" ref="AN25">IF(SUMPRODUCT(('2.3. Trigger and Data Checking'!$C$2:$BXK$2=AN$14)*('2.3. Trigger and Data Checking'!$C5:$BXK5))=0, "", SUMPRODUCT(('2.3. Trigger and Data Checking'!$C$2:$BXK$2=AN$14)*('2.3. Trigger and Data Checking'!$C5:$BXK5)))</f>
        <v/>
      </c>
      <c r="AO25" s="215" t="str" cm="1">
        <f t="array" ref="AO25">IF(SUMPRODUCT(('2.3. Trigger and Data Checking'!$C$2:$BXK$2=AO$14)*('2.3. Trigger and Data Checking'!$C5:$BXK5))=0, "", SUMPRODUCT(('2.3. Trigger and Data Checking'!$C$2:$BXK$2=AO$14)*('2.3. Trigger and Data Checking'!$C5:$BXK5)))</f>
        <v/>
      </c>
      <c r="AP25" s="215" t="str" cm="1">
        <f t="array" ref="AP25">IF(SUMPRODUCT(('2.3. Trigger and Data Checking'!$C$2:$BXK$2=AP$14)*('2.3. Trigger and Data Checking'!$C5:$BXK5))=0, "", SUMPRODUCT(('2.3. Trigger and Data Checking'!$C$2:$BXK$2=AP$14)*('2.3. Trigger and Data Checking'!$C5:$BXK5)))</f>
        <v/>
      </c>
      <c r="AQ25" s="215" t="str" cm="1">
        <f t="array" ref="AQ25">IF(SUMPRODUCT(('2.3. Trigger and Data Checking'!$C$2:$BXK$2=AQ$14)*('2.3. Trigger and Data Checking'!$C5:$BXK5))=0, "", SUMPRODUCT(('2.3. Trigger and Data Checking'!$C$2:$BXK$2=AQ$14)*('2.3. Trigger and Data Checking'!$C5:$BXK5)))</f>
        <v/>
      </c>
      <c r="AR25" s="215" t="str" cm="1">
        <f t="array" ref="AR25">IF(SUMPRODUCT(('2.3. Trigger and Data Checking'!$C$2:$BXK$2=AR$14)*('2.3. Trigger and Data Checking'!$C5:$BXK5))=0, "", SUMPRODUCT(('2.3. Trigger and Data Checking'!$C$2:$BXK$2=AR$14)*('2.3. Trigger and Data Checking'!$C5:$BXK5)))</f>
        <v/>
      </c>
      <c r="AS25" s="215" t="str" cm="1">
        <f t="array" ref="AS25">IF(SUMPRODUCT(('2.3. Trigger and Data Checking'!$C$2:$BXK$2=AS$14)*('2.3. Trigger and Data Checking'!$C5:$BXK5))=0, "", SUMPRODUCT(('2.3. Trigger and Data Checking'!$C$2:$BXK$2=AS$14)*('2.3. Trigger and Data Checking'!$C5:$BXK5)))</f>
        <v/>
      </c>
    </row>
    <row r="26" spans="2:45" ht="14.45">
      <c r="B26" s="208" t="s">
        <v>111</v>
      </c>
      <c r="C26" s="260">
        <f t="shared" si="12"/>
        <v>0</v>
      </c>
      <c r="D26" s="4">
        <f t="shared" si="13"/>
        <v>0</v>
      </c>
      <c r="E26" s="9">
        <f t="shared" si="14"/>
        <v>2150</v>
      </c>
      <c r="F26" s="215" t="str" cm="1">
        <f t="array" ref="F26">IF(SUMPRODUCT(('2.3. Trigger and Data Checking'!$C$2:$BXK$2=F$14)*('2.3. Trigger and Data Checking'!$C6:$BXK6))=0, "", SUMPRODUCT(('2.3. Trigger and Data Checking'!$C$2:$BXK$2=F$14)*('2.3. Trigger and Data Checking'!$C6:$BXK6)))</f>
        <v/>
      </c>
      <c r="G26" s="215" t="str" cm="1">
        <f t="array" ref="G26">IF(SUMPRODUCT(('2.3. Trigger and Data Checking'!$C$2:$BXK$2=G$14)*('2.3. Trigger and Data Checking'!$C6:$BXK6))=0, "", SUMPRODUCT(('2.3. Trigger and Data Checking'!$C$2:$BXK$2=G$14)*('2.3. Trigger and Data Checking'!$C6:$BXK6)))</f>
        <v/>
      </c>
      <c r="H26" s="215" t="str" cm="1">
        <f t="array" ref="H26">IF(SUMPRODUCT(('2.3. Trigger and Data Checking'!$C$2:$BXK$2=H$14)*('2.3. Trigger and Data Checking'!$C6:$BXK6))=0, "", SUMPRODUCT(('2.3. Trigger and Data Checking'!$C$2:$BXK$2=H$14)*('2.3. Trigger and Data Checking'!$C6:$BXK6)))</f>
        <v/>
      </c>
      <c r="I26" s="215" t="str" cm="1">
        <f t="array" ref="I26">IF(SUMPRODUCT(('2.3. Trigger and Data Checking'!$C$2:$BXK$2=I$14)*('2.3. Trigger and Data Checking'!$C6:$BXK6))=0, "", SUMPRODUCT(('2.3. Trigger and Data Checking'!$C$2:$BXK$2=I$14)*('2.3. Trigger and Data Checking'!$C6:$BXK6)))</f>
        <v/>
      </c>
      <c r="J26" s="215" t="str" cm="1">
        <f t="array" ref="J26">IF(SUMPRODUCT(('2.3. Trigger and Data Checking'!$C$2:$BXK$2=J$14)*('2.3. Trigger and Data Checking'!$C6:$BXK6))=0, "", SUMPRODUCT(('2.3. Trigger and Data Checking'!$C$2:$BXK$2=J$14)*('2.3. Trigger and Data Checking'!$C6:$BXK6)))</f>
        <v/>
      </c>
      <c r="K26" s="215" t="str" cm="1">
        <f t="array" ref="K26">IF(SUMPRODUCT(('2.3. Trigger and Data Checking'!$C$2:$BXK$2=K$14)*('2.3. Trigger and Data Checking'!$C6:$BXK6))=0, "", SUMPRODUCT(('2.3. Trigger and Data Checking'!$C$2:$BXK$2=K$14)*('2.3. Trigger and Data Checking'!$C6:$BXK6)))</f>
        <v/>
      </c>
      <c r="L26" s="215" t="str" cm="1">
        <f t="array" ref="L26">IF(SUMPRODUCT(('2.3. Trigger and Data Checking'!$C$2:$BXK$2=L$14)*('2.3. Trigger and Data Checking'!$C6:$BXK6))=0, "", SUMPRODUCT(('2.3. Trigger and Data Checking'!$C$2:$BXK$2=L$14)*('2.3. Trigger and Data Checking'!$C6:$BXK6)))</f>
        <v/>
      </c>
      <c r="M26" s="215" t="str" cm="1">
        <f t="array" ref="M26">IF(SUMPRODUCT(('2.3. Trigger and Data Checking'!$C$2:$BXK$2=M$14)*('2.3. Trigger and Data Checking'!$C6:$BXK6))=0, "", SUMPRODUCT(('2.3. Trigger and Data Checking'!$C$2:$BXK$2=M$14)*('2.3. Trigger and Data Checking'!$C6:$BXK6)))</f>
        <v/>
      </c>
      <c r="N26" s="215" cm="1">
        <f t="array" ref="N26">IF(SUMPRODUCT(('2.3. Trigger and Data Checking'!$C$2:$BXK$2=N$14)*('2.3. Trigger and Data Checking'!$C6:$BXK6))=0, "", SUMPRODUCT(('2.3. Trigger and Data Checking'!$C$2:$BXK$2=N$14)*('2.3. Trigger and Data Checking'!$C6:$BXK6)))</f>
        <v>20</v>
      </c>
      <c r="O26" s="215" t="str" cm="1">
        <f t="array" ref="O26">IF(SUMPRODUCT(('2.3. Trigger and Data Checking'!$C$2:$BXK$2=O$14)*('2.3. Trigger and Data Checking'!$C6:$BXK6))=0, "", SUMPRODUCT(('2.3. Trigger and Data Checking'!$C$2:$BXK$2=O$14)*('2.3. Trigger and Data Checking'!$C6:$BXK6)))</f>
        <v/>
      </c>
      <c r="P26" s="215" cm="1">
        <f t="array" ref="P26">IF(SUMPRODUCT(('2.3. Trigger and Data Checking'!$C$2:$BXK$2=P$14)*('2.3. Trigger and Data Checking'!$C6:$BXK6))=0, "", SUMPRODUCT(('2.3. Trigger and Data Checking'!$C$2:$BXK$2=P$14)*('2.3. Trigger and Data Checking'!$C6:$BXK6)))</f>
        <v>26</v>
      </c>
      <c r="Q26" s="215" cm="1">
        <f t="array" ref="Q26">IF(SUMPRODUCT(('2.3. Trigger and Data Checking'!$C$2:$BXK$2=Q$14)*('2.3. Trigger and Data Checking'!$C6:$BXK6))=0, "", SUMPRODUCT(('2.3. Trigger and Data Checking'!$C$2:$BXK$2=Q$14)*('2.3. Trigger and Data Checking'!$C6:$BXK6)))</f>
        <v>49</v>
      </c>
      <c r="R26" s="215" t="str" cm="1">
        <f t="array" ref="R26">IF(SUMPRODUCT(('2.3. Trigger and Data Checking'!$C$2:$BXK$2=R$14)*('2.3. Trigger and Data Checking'!$C6:$BXK6))=0, "", SUMPRODUCT(('2.3. Trigger and Data Checking'!$C$2:$BXK$2=R$14)*('2.3. Trigger and Data Checking'!$C6:$BXK6)))</f>
        <v/>
      </c>
      <c r="S26" s="215" cm="1">
        <f t="array" ref="S26">IF(SUMPRODUCT(('2.3. Trigger and Data Checking'!$C$2:$BXK$2=S$14)*('2.3. Trigger and Data Checking'!$C6:$BXK6))=0, "", SUMPRODUCT(('2.3. Trigger and Data Checking'!$C$2:$BXK$2=S$14)*('2.3. Trigger and Data Checking'!$C6:$BXK6)))</f>
        <v>108</v>
      </c>
      <c r="T26" s="215" cm="1">
        <f t="array" ref="T26">IF(SUMPRODUCT(('2.3. Trigger and Data Checking'!$C$2:$BXK$2=T$14)*('2.3. Trigger and Data Checking'!$C6:$BXK6))=0, "", SUMPRODUCT(('2.3. Trigger and Data Checking'!$C$2:$BXK$2=T$14)*('2.3. Trigger and Data Checking'!$C6:$BXK6)))</f>
        <v>230</v>
      </c>
      <c r="U26" s="215" cm="1">
        <f t="array" ref="U26">IF(SUMPRODUCT(('2.3. Trigger and Data Checking'!$C$2:$BXK$2=U$14)*('2.3. Trigger and Data Checking'!$C6:$BXK6))=0, "", SUMPRODUCT(('2.3. Trigger and Data Checking'!$C$2:$BXK$2=U$14)*('2.3. Trigger and Data Checking'!$C6:$BXK6)))</f>
        <v>54</v>
      </c>
      <c r="V26" s="215" cm="1">
        <f t="array" ref="V26">IF(SUMPRODUCT(('2.3. Trigger and Data Checking'!$C$2:$BXK$2=V$14)*('2.3. Trigger and Data Checking'!$C6:$BXK6))=0, "", SUMPRODUCT(('2.3. Trigger and Data Checking'!$C$2:$BXK$2=V$14)*('2.3. Trigger and Data Checking'!$C6:$BXK6)))</f>
        <v>199</v>
      </c>
      <c r="W26" s="215" cm="1">
        <f t="array" ref="W26">IF(SUMPRODUCT(('2.3. Trigger and Data Checking'!$C$2:$BXK$2=W$14)*('2.3. Trigger and Data Checking'!$C6:$BXK6))=0, "", SUMPRODUCT(('2.3. Trigger and Data Checking'!$C$2:$BXK$2=W$14)*('2.3. Trigger and Data Checking'!$C6:$BXK6)))</f>
        <v>172</v>
      </c>
      <c r="X26" s="215" cm="1">
        <f t="array" ref="X26">IF(SUMPRODUCT(('2.3. Trigger and Data Checking'!$C$2:$BXK$2=X$14)*('2.3. Trigger and Data Checking'!$C6:$BXK6))=0, "", SUMPRODUCT(('2.3. Trigger and Data Checking'!$C$2:$BXK$2=X$14)*('2.3. Trigger and Data Checking'!$C6:$BXK6)))</f>
        <v>186</v>
      </c>
      <c r="Y26" s="215" cm="1">
        <f t="array" ref="Y26">IF(SUMPRODUCT(('2.3. Trigger and Data Checking'!$C$2:$BXK$2=Y$14)*('2.3. Trigger and Data Checking'!$C6:$BXK6))=0, "", SUMPRODUCT(('2.3. Trigger and Data Checking'!$C$2:$BXK$2=Y$14)*('2.3. Trigger and Data Checking'!$C6:$BXK6)))</f>
        <v>158</v>
      </c>
      <c r="Z26" s="215" cm="1">
        <f t="array" ref="Z26">IF(SUMPRODUCT(('2.3. Trigger and Data Checking'!$C$2:$BXK$2=Z$14)*('2.3. Trigger and Data Checking'!$C6:$BXK6))=0, "", SUMPRODUCT(('2.3. Trigger and Data Checking'!$C$2:$BXK$2=Z$14)*('2.3. Trigger and Data Checking'!$C6:$BXK6)))</f>
        <v>168</v>
      </c>
      <c r="AA26" s="215" cm="1">
        <f t="array" ref="AA26">IF(SUMPRODUCT(('2.3. Trigger and Data Checking'!$C$2:$BXK$2=AA$14)*('2.3. Trigger and Data Checking'!$C6:$BXK6))=0, "", SUMPRODUCT(('2.3. Trigger and Data Checking'!$C$2:$BXK$2=AA$14)*('2.3. Trigger and Data Checking'!$C6:$BXK6)))</f>
        <v>78</v>
      </c>
      <c r="AB26" s="215" cm="1">
        <f t="array" ref="AB26">IF(SUMPRODUCT(('2.3. Trigger and Data Checking'!$C$2:$BXK$2=AB$14)*('2.3. Trigger and Data Checking'!$C6:$BXK6))=0, "", SUMPRODUCT(('2.3. Trigger and Data Checking'!$C$2:$BXK$2=AB$14)*('2.3. Trigger and Data Checking'!$C6:$BXK6)))</f>
        <v>37</v>
      </c>
      <c r="AC26" s="215" t="str" cm="1">
        <f t="array" ref="AC26">IF(SUMPRODUCT(('2.3. Trigger and Data Checking'!$C$2:$BXK$2=AC$14)*('2.3. Trigger and Data Checking'!$C6:$BXK6))=0, "", SUMPRODUCT(('2.3. Trigger and Data Checking'!$C$2:$BXK$2=AC$14)*('2.3. Trigger and Data Checking'!$C6:$BXK6)))</f>
        <v/>
      </c>
      <c r="AD26" s="215" cm="1">
        <f t="array" ref="AD26">IF(SUMPRODUCT(('2.3. Trigger and Data Checking'!$C$2:$BXK$2=AD$14)*('2.3. Trigger and Data Checking'!$C6:$BXK6))=0, "", SUMPRODUCT(('2.3. Trigger and Data Checking'!$C$2:$BXK$2=AD$14)*('2.3. Trigger and Data Checking'!$C6:$BXK6)))</f>
        <v>252</v>
      </c>
      <c r="AE26" s="215" cm="1">
        <f t="array" ref="AE26">IF(SUMPRODUCT(('2.3. Trigger and Data Checking'!$C$2:$BXK$2=AE$14)*('2.3. Trigger and Data Checking'!$C6:$BXK6))=0, "", SUMPRODUCT(('2.3. Trigger and Data Checking'!$C$2:$BXK$2=AE$14)*('2.3. Trigger and Data Checking'!$C6:$BXK6)))</f>
        <v>36</v>
      </c>
      <c r="AF26" s="215" cm="1">
        <f t="array" ref="AF26">IF(SUMPRODUCT(('2.3. Trigger and Data Checking'!$C$2:$BXK$2=AF$14)*('2.3. Trigger and Data Checking'!$C6:$BXK6))=0, "", SUMPRODUCT(('2.3. Trigger and Data Checking'!$C$2:$BXK$2=AF$14)*('2.3. Trigger and Data Checking'!$C6:$BXK6)))</f>
        <v>166</v>
      </c>
      <c r="AG26" s="215" cm="1">
        <f t="array" ref="AG26">IF(SUMPRODUCT(('2.3. Trigger and Data Checking'!$C$2:$BXK$2=AG$14)*('2.3. Trigger and Data Checking'!$C6:$BXK6))=0, "", SUMPRODUCT(('2.3. Trigger and Data Checking'!$C$2:$BXK$2=AG$14)*('2.3. Trigger and Data Checking'!$C6:$BXK6)))</f>
        <v>112</v>
      </c>
      <c r="AH26" s="215" cm="1">
        <f t="array" ref="AH26">IF(SUMPRODUCT(('2.3. Trigger and Data Checking'!$C$2:$BXK$2=AH$14)*('2.3. Trigger and Data Checking'!$C6:$BXK6))=0, "", SUMPRODUCT(('2.3. Trigger and Data Checking'!$C$2:$BXK$2=AH$14)*('2.3. Trigger and Data Checking'!$C6:$BXK6)))</f>
        <v>99</v>
      </c>
      <c r="AI26" s="215" t="str" cm="1">
        <f t="array" ref="AI26">IF(SUMPRODUCT(('2.3. Trigger and Data Checking'!$C$2:$BXK$2=AI$14)*('2.3. Trigger and Data Checking'!$C6:$BXK6))=0, "", SUMPRODUCT(('2.3. Trigger and Data Checking'!$C$2:$BXK$2=AI$14)*('2.3. Trigger and Data Checking'!$C6:$BXK6)))</f>
        <v/>
      </c>
      <c r="AJ26" s="215" t="str" cm="1">
        <f t="array" ref="AJ26">IF(SUMPRODUCT(('2.3. Trigger and Data Checking'!$C$2:$BXK$2=AJ$14)*('2.3. Trigger and Data Checking'!$C6:$BXK6))=0, "", SUMPRODUCT(('2.3. Trigger and Data Checking'!$C$2:$BXK$2=AJ$14)*('2.3. Trigger and Data Checking'!$C6:$BXK6)))</f>
        <v/>
      </c>
      <c r="AK26" s="215" t="str" cm="1">
        <f t="array" ref="AK26">IF(SUMPRODUCT(('2.3. Trigger and Data Checking'!$C$2:$BXK$2=AK$14)*('2.3. Trigger and Data Checking'!$C6:$BXK6))=0, "", SUMPRODUCT(('2.3. Trigger and Data Checking'!$C$2:$BXK$2=AK$14)*('2.3. Trigger and Data Checking'!$C6:$BXK6)))</f>
        <v/>
      </c>
      <c r="AL26" s="215" t="str" cm="1">
        <f t="array" ref="AL26">IF(SUMPRODUCT(('2.3. Trigger and Data Checking'!$C$2:$BXK$2=AL$14)*('2.3. Trigger and Data Checking'!$C6:$BXK6))=0, "", SUMPRODUCT(('2.3. Trigger and Data Checking'!$C$2:$BXK$2=AL$14)*('2.3. Trigger and Data Checking'!$C6:$BXK6)))</f>
        <v/>
      </c>
      <c r="AM26" s="215" t="str" cm="1">
        <f t="array" ref="AM26">IF(SUMPRODUCT(('2.3. Trigger and Data Checking'!$C$2:$BXK$2=AM$14)*('2.3. Trigger and Data Checking'!$C6:$BXK6))=0, "", SUMPRODUCT(('2.3. Trigger and Data Checking'!$C$2:$BXK$2=AM$14)*('2.3. Trigger and Data Checking'!$C6:$BXK6)))</f>
        <v/>
      </c>
      <c r="AN26" s="215" t="str" cm="1">
        <f t="array" ref="AN26">IF(SUMPRODUCT(('2.3. Trigger and Data Checking'!$C$2:$BXK$2=AN$14)*('2.3. Trigger and Data Checking'!$C6:$BXK6))=0, "", SUMPRODUCT(('2.3. Trigger and Data Checking'!$C$2:$BXK$2=AN$14)*('2.3. Trigger and Data Checking'!$C6:$BXK6)))</f>
        <v/>
      </c>
      <c r="AO26" s="215" t="str" cm="1">
        <f t="array" ref="AO26">IF(SUMPRODUCT(('2.3. Trigger and Data Checking'!$C$2:$BXK$2=AO$14)*('2.3. Trigger and Data Checking'!$C6:$BXK6))=0, "", SUMPRODUCT(('2.3. Trigger and Data Checking'!$C$2:$BXK$2=AO$14)*('2.3. Trigger and Data Checking'!$C6:$BXK6)))</f>
        <v/>
      </c>
      <c r="AP26" s="215" t="str" cm="1">
        <f t="array" ref="AP26">IF(SUMPRODUCT(('2.3. Trigger and Data Checking'!$C$2:$BXK$2=AP$14)*('2.3. Trigger and Data Checking'!$C6:$BXK6))=0, "", SUMPRODUCT(('2.3. Trigger and Data Checking'!$C$2:$BXK$2=AP$14)*('2.3. Trigger and Data Checking'!$C6:$BXK6)))</f>
        <v/>
      </c>
      <c r="AQ26" s="215" t="str" cm="1">
        <f t="array" ref="AQ26">IF(SUMPRODUCT(('2.3. Trigger and Data Checking'!$C$2:$BXK$2=AQ$14)*('2.3. Trigger and Data Checking'!$C6:$BXK6))=0, "", SUMPRODUCT(('2.3. Trigger and Data Checking'!$C$2:$BXK$2=AQ$14)*('2.3. Trigger and Data Checking'!$C6:$BXK6)))</f>
        <v/>
      </c>
      <c r="AR26" s="215" t="str" cm="1">
        <f t="array" ref="AR26">IF(SUMPRODUCT(('2.3. Trigger and Data Checking'!$C$2:$BXK$2=AR$14)*('2.3. Trigger and Data Checking'!$C6:$BXK6))=0, "", SUMPRODUCT(('2.3. Trigger and Data Checking'!$C$2:$BXK$2=AR$14)*('2.3. Trigger and Data Checking'!$C6:$BXK6)))</f>
        <v/>
      </c>
      <c r="AS26" s="215" t="str" cm="1">
        <f t="array" ref="AS26">IF(SUMPRODUCT(('2.3. Trigger and Data Checking'!$C$2:$BXK$2=AS$14)*('2.3. Trigger and Data Checking'!$C6:$BXK6))=0, "", SUMPRODUCT(('2.3. Trigger and Data Checking'!$C$2:$BXK$2=AS$14)*('2.3. Trigger and Data Checking'!$C6:$BXK6)))</f>
        <v/>
      </c>
    </row>
    <row r="27" spans="2:45" ht="14.45">
      <c r="B27" s="208" t="s">
        <v>112</v>
      </c>
      <c r="C27" s="260">
        <f t="shared" si="12"/>
        <v>0</v>
      </c>
      <c r="D27" s="4">
        <f t="shared" si="13"/>
        <v>0</v>
      </c>
      <c r="E27" s="9">
        <f t="shared" si="14"/>
        <v>1997</v>
      </c>
      <c r="F27" s="215" t="str" cm="1">
        <f t="array" ref="F27">IF(SUMPRODUCT(('2.3. Trigger and Data Checking'!$C$2:$BXK$2=F$14)*('2.3. Trigger and Data Checking'!$C7:$BXK7))=0, "", SUMPRODUCT(('2.3. Trigger and Data Checking'!$C$2:$BXK$2=F$14)*('2.3. Trigger and Data Checking'!$C7:$BXK7)))</f>
        <v/>
      </c>
      <c r="G27" s="215" t="str" cm="1">
        <f t="array" ref="G27">IF(SUMPRODUCT(('2.3. Trigger and Data Checking'!$C$2:$BXK$2=G$14)*('2.3. Trigger and Data Checking'!$C7:$BXK7))=0, "", SUMPRODUCT(('2.3. Trigger and Data Checking'!$C$2:$BXK$2=G$14)*('2.3. Trigger and Data Checking'!$C7:$BXK7)))</f>
        <v/>
      </c>
      <c r="H27" s="215" t="str" cm="1">
        <f t="array" ref="H27">IF(SUMPRODUCT(('2.3. Trigger and Data Checking'!$C$2:$BXK$2=H$14)*('2.3. Trigger and Data Checking'!$C7:$BXK7))=0, "", SUMPRODUCT(('2.3. Trigger and Data Checking'!$C$2:$BXK$2=H$14)*('2.3. Trigger and Data Checking'!$C7:$BXK7)))</f>
        <v/>
      </c>
      <c r="I27" s="215" t="str" cm="1">
        <f t="array" ref="I27">IF(SUMPRODUCT(('2.3. Trigger and Data Checking'!$C$2:$BXK$2=I$14)*('2.3. Trigger and Data Checking'!$C7:$BXK7))=0, "", SUMPRODUCT(('2.3. Trigger and Data Checking'!$C$2:$BXK$2=I$14)*('2.3. Trigger and Data Checking'!$C7:$BXK7)))</f>
        <v/>
      </c>
      <c r="J27" s="215" t="str" cm="1">
        <f t="array" ref="J27">IF(SUMPRODUCT(('2.3. Trigger and Data Checking'!$C$2:$BXK$2=J$14)*('2.3. Trigger and Data Checking'!$C7:$BXK7))=0, "", SUMPRODUCT(('2.3. Trigger and Data Checking'!$C$2:$BXK$2=J$14)*('2.3. Trigger and Data Checking'!$C7:$BXK7)))</f>
        <v/>
      </c>
      <c r="K27" s="215" t="str" cm="1">
        <f t="array" ref="K27">IF(SUMPRODUCT(('2.3. Trigger and Data Checking'!$C$2:$BXK$2=K$14)*('2.3. Trigger and Data Checking'!$C7:$BXK7))=0, "", SUMPRODUCT(('2.3. Trigger and Data Checking'!$C$2:$BXK$2=K$14)*('2.3. Trigger and Data Checking'!$C7:$BXK7)))</f>
        <v/>
      </c>
      <c r="L27" s="215" t="str" cm="1">
        <f t="array" ref="L27">IF(SUMPRODUCT(('2.3. Trigger and Data Checking'!$C$2:$BXK$2=L$14)*('2.3. Trigger and Data Checking'!$C7:$BXK7))=0, "", SUMPRODUCT(('2.3. Trigger and Data Checking'!$C$2:$BXK$2=L$14)*('2.3. Trigger and Data Checking'!$C7:$BXK7)))</f>
        <v/>
      </c>
      <c r="M27" s="215" t="str" cm="1">
        <f t="array" ref="M27">IF(SUMPRODUCT(('2.3. Trigger and Data Checking'!$C$2:$BXK$2=M$14)*('2.3. Trigger and Data Checking'!$C7:$BXK7))=0, "", SUMPRODUCT(('2.3. Trigger and Data Checking'!$C$2:$BXK$2=M$14)*('2.3. Trigger and Data Checking'!$C7:$BXK7)))</f>
        <v/>
      </c>
      <c r="N27" s="215" t="str" cm="1">
        <f t="array" ref="N27">IF(SUMPRODUCT(('2.3. Trigger and Data Checking'!$C$2:$BXK$2=N$14)*('2.3. Trigger and Data Checking'!$C7:$BXK7))=0, "", SUMPRODUCT(('2.3. Trigger and Data Checking'!$C$2:$BXK$2=N$14)*('2.3. Trigger and Data Checking'!$C7:$BXK7)))</f>
        <v/>
      </c>
      <c r="O27" s="215" t="str" cm="1">
        <f t="array" ref="O27">IF(SUMPRODUCT(('2.3. Trigger and Data Checking'!$C$2:$BXK$2=O$14)*('2.3. Trigger and Data Checking'!$C7:$BXK7))=0, "", SUMPRODUCT(('2.3. Trigger and Data Checking'!$C$2:$BXK$2=O$14)*('2.3. Trigger and Data Checking'!$C7:$BXK7)))</f>
        <v/>
      </c>
      <c r="P27" s="215" cm="1">
        <f t="array" ref="P27">IF(SUMPRODUCT(('2.3. Trigger and Data Checking'!$C$2:$BXK$2=P$14)*('2.3. Trigger and Data Checking'!$C7:$BXK7))=0, "", SUMPRODUCT(('2.3. Trigger and Data Checking'!$C$2:$BXK$2=P$14)*('2.3. Trigger and Data Checking'!$C7:$BXK7)))</f>
        <v>1</v>
      </c>
      <c r="Q27" s="215" t="str" cm="1">
        <f t="array" ref="Q27">IF(SUMPRODUCT(('2.3. Trigger and Data Checking'!$C$2:$BXK$2=Q$14)*('2.3. Trigger and Data Checking'!$C7:$BXK7))=0, "", SUMPRODUCT(('2.3. Trigger and Data Checking'!$C$2:$BXK$2=Q$14)*('2.3. Trigger and Data Checking'!$C7:$BXK7)))</f>
        <v/>
      </c>
      <c r="R27" s="215" t="str" cm="1">
        <f t="array" ref="R27">IF(SUMPRODUCT(('2.3. Trigger and Data Checking'!$C$2:$BXK$2=R$14)*('2.3. Trigger and Data Checking'!$C7:$BXK7))=0, "", SUMPRODUCT(('2.3. Trigger and Data Checking'!$C$2:$BXK$2=R$14)*('2.3. Trigger and Data Checking'!$C7:$BXK7)))</f>
        <v/>
      </c>
      <c r="S27" s="215" cm="1">
        <f t="array" ref="S27">IF(SUMPRODUCT(('2.3. Trigger and Data Checking'!$C$2:$BXK$2=S$14)*('2.3. Trigger and Data Checking'!$C7:$BXK7))=0, "", SUMPRODUCT(('2.3. Trigger and Data Checking'!$C$2:$BXK$2=S$14)*('2.3. Trigger and Data Checking'!$C7:$BXK7)))</f>
        <v>141</v>
      </c>
      <c r="T27" s="215" cm="1">
        <f t="array" ref="T27">IF(SUMPRODUCT(('2.3. Trigger and Data Checking'!$C$2:$BXK$2=T$14)*('2.3. Trigger and Data Checking'!$C7:$BXK7))=0, "", SUMPRODUCT(('2.3. Trigger and Data Checking'!$C$2:$BXK$2=T$14)*('2.3. Trigger and Data Checking'!$C7:$BXK7)))</f>
        <v>57</v>
      </c>
      <c r="U27" s="215" cm="1">
        <f t="array" ref="U27">IF(SUMPRODUCT(('2.3. Trigger and Data Checking'!$C$2:$BXK$2=U$14)*('2.3. Trigger and Data Checking'!$C7:$BXK7))=0, "", SUMPRODUCT(('2.3. Trigger and Data Checking'!$C$2:$BXK$2=U$14)*('2.3. Trigger and Data Checking'!$C7:$BXK7)))</f>
        <v>156</v>
      </c>
      <c r="V27" s="215" cm="1">
        <f t="array" ref="V27">IF(SUMPRODUCT(('2.3. Trigger and Data Checking'!$C$2:$BXK$2=V$14)*('2.3. Trigger and Data Checking'!$C7:$BXK7))=0, "", SUMPRODUCT(('2.3. Trigger and Data Checking'!$C$2:$BXK$2=V$14)*('2.3. Trigger and Data Checking'!$C7:$BXK7)))</f>
        <v>76</v>
      </c>
      <c r="W27" s="215" cm="1">
        <f t="array" ref="W27">IF(SUMPRODUCT(('2.3. Trigger and Data Checking'!$C$2:$BXK$2=W$14)*('2.3. Trigger and Data Checking'!$C7:$BXK7))=0, "", SUMPRODUCT(('2.3. Trigger and Data Checking'!$C$2:$BXK$2=W$14)*('2.3. Trigger and Data Checking'!$C7:$BXK7)))</f>
        <v>216</v>
      </c>
      <c r="X27" s="215" cm="1">
        <f t="array" ref="X27">IF(SUMPRODUCT(('2.3. Trigger and Data Checking'!$C$2:$BXK$2=X$14)*('2.3. Trigger and Data Checking'!$C7:$BXK7))=0, "", SUMPRODUCT(('2.3. Trigger and Data Checking'!$C$2:$BXK$2=X$14)*('2.3. Trigger and Data Checking'!$C7:$BXK7)))</f>
        <v>166</v>
      </c>
      <c r="Y27" s="215" cm="1">
        <f t="array" ref="Y27">IF(SUMPRODUCT(('2.3. Trigger and Data Checking'!$C$2:$BXK$2=Y$14)*('2.3. Trigger and Data Checking'!$C7:$BXK7))=0, "", SUMPRODUCT(('2.3. Trigger and Data Checking'!$C$2:$BXK$2=Y$14)*('2.3. Trigger and Data Checking'!$C7:$BXK7)))</f>
        <v>168</v>
      </c>
      <c r="Z27" s="215" cm="1">
        <f t="array" ref="Z27">IF(SUMPRODUCT(('2.3. Trigger and Data Checking'!$C$2:$BXK$2=Z$14)*('2.3. Trigger and Data Checking'!$C7:$BXK7))=0, "", SUMPRODUCT(('2.3. Trigger and Data Checking'!$C$2:$BXK$2=Z$14)*('2.3. Trigger and Data Checking'!$C7:$BXK7)))</f>
        <v>39</v>
      </c>
      <c r="AA27" s="215" cm="1">
        <f t="array" ref="AA27">IF(SUMPRODUCT(('2.3. Trigger and Data Checking'!$C$2:$BXK$2=AA$14)*('2.3. Trigger and Data Checking'!$C7:$BXK7))=0, "", SUMPRODUCT(('2.3. Trigger and Data Checking'!$C$2:$BXK$2=AA$14)*('2.3. Trigger and Data Checking'!$C7:$BXK7)))</f>
        <v>255</v>
      </c>
      <c r="AB27" s="215" cm="1">
        <f t="array" ref="AB27">IF(SUMPRODUCT(('2.3. Trigger and Data Checking'!$C$2:$BXK$2=AB$14)*('2.3. Trigger and Data Checking'!$C7:$BXK7))=0, "", SUMPRODUCT(('2.3. Trigger and Data Checking'!$C$2:$BXK$2=AB$14)*('2.3. Trigger and Data Checking'!$C7:$BXK7)))</f>
        <v>15</v>
      </c>
      <c r="AC27" s="215" t="str" cm="1">
        <f t="array" ref="AC27">IF(SUMPRODUCT(('2.3. Trigger and Data Checking'!$C$2:$BXK$2=AC$14)*('2.3. Trigger and Data Checking'!$C7:$BXK7))=0, "", SUMPRODUCT(('2.3. Trigger and Data Checking'!$C$2:$BXK$2=AC$14)*('2.3. Trigger and Data Checking'!$C7:$BXK7)))</f>
        <v/>
      </c>
      <c r="AD27" s="215" cm="1">
        <f t="array" ref="AD27">IF(SUMPRODUCT(('2.3. Trigger and Data Checking'!$C$2:$BXK$2=AD$14)*('2.3. Trigger and Data Checking'!$C7:$BXK7))=0, "", SUMPRODUCT(('2.3. Trigger and Data Checking'!$C$2:$BXK$2=AD$14)*('2.3. Trigger and Data Checking'!$C7:$BXK7)))</f>
        <v>147</v>
      </c>
      <c r="AE27" s="215" cm="1">
        <f t="array" ref="AE27">IF(SUMPRODUCT(('2.3. Trigger and Data Checking'!$C$2:$BXK$2=AE$14)*('2.3. Trigger and Data Checking'!$C7:$BXK7))=0, "", SUMPRODUCT(('2.3. Trigger and Data Checking'!$C$2:$BXK$2=AE$14)*('2.3. Trigger and Data Checking'!$C7:$BXK7)))</f>
        <v>93</v>
      </c>
      <c r="AF27" s="215" cm="1">
        <f t="array" ref="AF27">IF(SUMPRODUCT(('2.3. Trigger and Data Checking'!$C$2:$BXK$2=AF$14)*('2.3. Trigger and Data Checking'!$C7:$BXK7))=0, "", SUMPRODUCT(('2.3. Trigger and Data Checking'!$C$2:$BXK$2=AF$14)*('2.3. Trigger and Data Checking'!$C7:$BXK7)))</f>
        <v>99</v>
      </c>
      <c r="AG27" s="215" cm="1">
        <f t="array" ref="AG27">IF(SUMPRODUCT(('2.3. Trigger and Data Checking'!$C$2:$BXK$2=AG$14)*('2.3. Trigger and Data Checking'!$C7:$BXK7))=0, "", SUMPRODUCT(('2.3. Trigger and Data Checking'!$C$2:$BXK$2=AG$14)*('2.3. Trigger and Data Checking'!$C7:$BXK7)))</f>
        <v>171</v>
      </c>
      <c r="AH27" s="215" cm="1">
        <f t="array" ref="AH27">IF(SUMPRODUCT(('2.3. Trigger and Data Checking'!$C$2:$BXK$2=AH$14)*('2.3. Trigger and Data Checking'!$C7:$BXK7))=0, "", SUMPRODUCT(('2.3. Trigger and Data Checking'!$C$2:$BXK$2=AH$14)*('2.3. Trigger and Data Checking'!$C7:$BXK7)))</f>
        <v>197</v>
      </c>
      <c r="AI27" s="215" t="str" cm="1">
        <f t="array" ref="AI27">IF(SUMPRODUCT(('2.3. Trigger and Data Checking'!$C$2:$BXK$2=AI$14)*('2.3. Trigger and Data Checking'!$C7:$BXK7))=0, "", SUMPRODUCT(('2.3. Trigger and Data Checking'!$C$2:$BXK$2=AI$14)*('2.3. Trigger and Data Checking'!$C7:$BXK7)))</f>
        <v/>
      </c>
      <c r="AJ27" s="215" t="str" cm="1">
        <f t="array" ref="AJ27">IF(SUMPRODUCT(('2.3. Trigger and Data Checking'!$C$2:$BXK$2=AJ$14)*('2.3. Trigger and Data Checking'!$C7:$BXK7))=0, "", SUMPRODUCT(('2.3. Trigger and Data Checking'!$C$2:$BXK$2=AJ$14)*('2.3. Trigger and Data Checking'!$C7:$BXK7)))</f>
        <v/>
      </c>
      <c r="AK27" s="215" t="str" cm="1">
        <f t="array" ref="AK27">IF(SUMPRODUCT(('2.3. Trigger and Data Checking'!$C$2:$BXK$2=AK$14)*('2.3. Trigger and Data Checking'!$C7:$BXK7))=0, "", SUMPRODUCT(('2.3. Trigger and Data Checking'!$C$2:$BXK$2=AK$14)*('2.3. Trigger and Data Checking'!$C7:$BXK7)))</f>
        <v/>
      </c>
      <c r="AL27" s="215" t="str" cm="1">
        <f t="array" ref="AL27">IF(SUMPRODUCT(('2.3. Trigger and Data Checking'!$C$2:$BXK$2=AL$14)*('2.3. Trigger and Data Checking'!$C7:$BXK7))=0, "", SUMPRODUCT(('2.3. Trigger and Data Checking'!$C$2:$BXK$2=AL$14)*('2.3. Trigger and Data Checking'!$C7:$BXK7)))</f>
        <v/>
      </c>
      <c r="AM27" s="215" t="str" cm="1">
        <f t="array" ref="AM27">IF(SUMPRODUCT(('2.3. Trigger and Data Checking'!$C$2:$BXK$2=AM$14)*('2.3. Trigger and Data Checking'!$C7:$BXK7))=0, "", SUMPRODUCT(('2.3. Trigger and Data Checking'!$C$2:$BXK$2=AM$14)*('2.3. Trigger and Data Checking'!$C7:$BXK7)))</f>
        <v/>
      </c>
      <c r="AN27" s="215" t="str" cm="1">
        <f t="array" ref="AN27">IF(SUMPRODUCT(('2.3. Trigger and Data Checking'!$C$2:$BXK$2=AN$14)*('2.3. Trigger and Data Checking'!$C7:$BXK7))=0, "", SUMPRODUCT(('2.3. Trigger and Data Checking'!$C$2:$BXK$2=AN$14)*('2.3. Trigger and Data Checking'!$C7:$BXK7)))</f>
        <v/>
      </c>
      <c r="AO27" s="215" t="str" cm="1">
        <f t="array" ref="AO27">IF(SUMPRODUCT(('2.3. Trigger and Data Checking'!$C$2:$BXK$2=AO$14)*('2.3. Trigger and Data Checking'!$C7:$BXK7))=0, "", SUMPRODUCT(('2.3. Trigger and Data Checking'!$C$2:$BXK$2=AO$14)*('2.3. Trigger and Data Checking'!$C7:$BXK7)))</f>
        <v/>
      </c>
      <c r="AP27" s="215" t="str" cm="1">
        <f t="array" ref="AP27">IF(SUMPRODUCT(('2.3. Trigger and Data Checking'!$C$2:$BXK$2=AP$14)*('2.3. Trigger and Data Checking'!$C7:$BXK7))=0, "", SUMPRODUCT(('2.3. Trigger and Data Checking'!$C$2:$BXK$2=AP$14)*('2.3. Trigger and Data Checking'!$C7:$BXK7)))</f>
        <v/>
      </c>
      <c r="AQ27" s="215" t="str" cm="1">
        <f t="array" ref="AQ27">IF(SUMPRODUCT(('2.3. Trigger and Data Checking'!$C$2:$BXK$2=AQ$14)*('2.3. Trigger and Data Checking'!$C7:$BXK7))=0, "", SUMPRODUCT(('2.3. Trigger and Data Checking'!$C$2:$BXK$2=AQ$14)*('2.3. Trigger and Data Checking'!$C7:$BXK7)))</f>
        <v/>
      </c>
      <c r="AR27" s="215" t="str" cm="1">
        <f t="array" ref="AR27">IF(SUMPRODUCT(('2.3. Trigger and Data Checking'!$C$2:$BXK$2=AR$14)*('2.3. Trigger and Data Checking'!$C7:$BXK7))=0, "", SUMPRODUCT(('2.3. Trigger and Data Checking'!$C$2:$BXK$2=AR$14)*('2.3. Trigger and Data Checking'!$C7:$BXK7)))</f>
        <v/>
      </c>
      <c r="AS27" s="215" t="str" cm="1">
        <f t="array" ref="AS27">IF(SUMPRODUCT(('2.3. Trigger and Data Checking'!$C$2:$BXK$2=AS$14)*('2.3. Trigger and Data Checking'!$C7:$BXK7))=0, "", SUMPRODUCT(('2.3. Trigger and Data Checking'!$C$2:$BXK$2=AS$14)*('2.3. Trigger and Data Checking'!$C7:$BXK7)))</f>
        <v/>
      </c>
    </row>
    <row r="28" spans="2:45" ht="14.45">
      <c r="B28" s="208" t="s">
        <v>113</v>
      </c>
      <c r="C28" s="260">
        <f t="shared" si="12"/>
        <v>0</v>
      </c>
      <c r="D28" s="4">
        <f t="shared" si="13"/>
        <v>0</v>
      </c>
      <c r="E28" s="9">
        <f t="shared" si="14"/>
        <v>86</v>
      </c>
      <c r="F28" s="215" t="str" cm="1">
        <f t="array" ref="F28">IF(SUMPRODUCT(('2.3. Trigger and Data Checking'!$C$2:$BXK$2=F$14)*('2.3. Trigger and Data Checking'!$C8:$BXK8))=0, "", SUMPRODUCT(('2.3. Trigger and Data Checking'!$C$2:$BXK$2=F$14)*('2.3. Trigger and Data Checking'!$C8:$BXK8)))</f>
        <v/>
      </c>
      <c r="G28" s="215" t="str" cm="1">
        <f t="array" ref="G28">IF(SUMPRODUCT(('2.3. Trigger and Data Checking'!$C$2:$BXK$2=G$14)*('2.3. Trigger and Data Checking'!$C8:$BXK8))=0, "", SUMPRODUCT(('2.3. Trigger and Data Checking'!$C$2:$BXK$2=G$14)*('2.3. Trigger and Data Checking'!$C8:$BXK8)))</f>
        <v/>
      </c>
      <c r="H28" s="215" t="str" cm="1">
        <f t="array" ref="H28">IF(SUMPRODUCT(('2.3. Trigger and Data Checking'!$C$2:$BXK$2=H$14)*('2.3. Trigger and Data Checking'!$C8:$BXK8))=0, "", SUMPRODUCT(('2.3. Trigger and Data Checking'!$C$2:$BXK$2=H$14)*('2.3. Trigger and Data Checking'!$C8:$BXK8)))</f>
        <v/>
      </c>
      <c r="I28" s="215" t="str" cm="1">
        <f t="array" ref="I28">IF(SUMPRODUCT(('2.3. Trigger and Data Checking'!$C$2:$BXK$2=I$14)*('2.3. Trigger and Data Checking'!$C8:$BXK8))=0, "", SUMPRODUCT(('2.3. Trigger and Data Checking'!$C$2:$BXK$2=I$14)*('2.3. Trigger and Data Checking'!$C8:$BXK8)))</f>
        <v/>
      </c>
      <c r="J28" s="215" t="str" cm="1">
        <f t="array" ref="J28">IF(SUMPRODUCT(('2.3. Trigger and Data Checking'!$C$2:$BXK$2=J$14)*('2.3. Trigger and Data Checking'!$C8:$BXK8))=0, "", SUMPRODUCT(('2.3. Trigger and Data Checking'!$C$2:$BXK$2=J$14)*('2.3. Trigger and Data Checking'!$C8:$BXK8)))</f>
        <v/>
      </c>
      <c r="K28" s="215" t="str" cm="1">
        <f t="array" ref="K28">IF(SUMPRODUCT(('2.3. Trigger and Data Checking'!$C$2:$BXK$2=K$14)*('2.3. Trigger and Data Checking'!$C8:$BXK8))=0, "", SUMPRODUCT(('2.3. Trigger and Data Checking'!$C$2:$BXK$2=K$14)*('2.3. Trigger and Data Checking'!$C8:$BXK8)))</f>
        <v/>
      </c>
      <c r="L28" s="215" t="str" cm="1">
        <f t="array" ref="L28">IF(SUMPRODUCT(('2.3. Trigger and Data Checking'!$C$2:$BXK$2=L$14)*('2.3. Trigger and Data Checking'!$C8:$BXK8))=0, "", SUMPRODUCT(('2.3. Trigger and Data Checking'!$C$2:$BXK$2=L$14)*('2.3. Trigger and Data Checking'!$C8:$BXK8)))</f>
        <v/>
      </c>
      <c r="M28" s="215" t="str" cm="1">
        <f t="array" ref="M28">IF(SUMPRODUCT(('2.3. Trigger and Data Checking'!$C$2:$BXK$2=M$14)*('2.3. Trigger and Data Checking'!$C8:$BXK8))=0, "", SUMPRODUCT(('2.3. Trigger and Data Checking'!$C$2:$BXK$2=M$14)*('2.3. Trigger and Data Checking'!$C8:$BXK8)))</f>
        <v/>
      </c>
      <c r="N28" s="215" t="str" cm="1">
        <f t="array" ref="N28">IF(SUMPRODUCT(('2.3. Trigger and Data Checking'!$C$2:$BXK$2=N$14)*('2.3. Trigger and Data Checking'!$C8:$BXK8))=0, "", SUMPRODUCT(('2.3. Trigger and Data Checking'!$C$2:$BXK$2=N$14)*('2.3. Trigger and Data Checking'!$C8:$BXK8)))</f>
        <v/>
      </c>
      <c r="O28" s="215" t="str" cm="1">
        <f t="array" ref="O28">IF(SUMPRODUCT(('2.3. Trigger and Data Checking'!$C$2:$BXK$2=O$14)*('2.3. Trigger and Data Checking'!$C8:$BXK8))=0, "", SUMPRODUCT(('2.3. Trigger and Data Checking'!$C$2:$BXK$2=O$14)*('2.3. Trigger and Data Checking'!$C8:$BXK8)))</f>
        <v/>
      </c>
      <c r="P28" s="215" t="str" cm="1">
        <f t="array" ref="P28">IF(SUMPRODUCT(('2.3. Trigger and Data Checking'!$C$2:$BXK$2=P$14)*('2.3. Trigger and Data Checking'!$C8:$BXK8))=0, "", SUMPRODUCT(('2.3. Trigger and Data Checking'!$C$2:$BXK$2=P$14)*('2.3. Trigger and Data Checking'!$C8:$BXK8)))</f>
        <v/>
      </c>
      <c r="Q28" s="215" t="str" cm="1">
        <f t="array" ref="Q28">IF(SUMPRODUCT(('2.3. Trigger and Data Checking'!$C$2:$BXK$2=Q$14)*('2.3. Trigger and Data Checking'!$C8:$BXK8))=0, "", SUMPRODUCT(('2.3. Trigger and Data Checking'!$C$2:$BXK$2=Q$14)*('2.3. Trigger and Data Checking'!$C8:$BXK8)))</f>
        <v/>
      </c>
      <c r="R28" s="215" t="str" cm="1">
        <f t="array" ref="R28">IF(SUMPRODUCT(('2.3. Trigger and Data Checking'!$C$2:$BXK$2=R$14)*('2.3. Trigger and Data Checking'!$C8:$BXK8))=0, "", SUMPRODUCT(('2.3. Trigger and Data Checking'!$C$2:$BXK$2=R$14)*('2.3. Trigger and Data Checking'!$C8:$BXK8)))</f>
        <v/>
      </c>
      <c r="S28" s="215" t="str" cm="1">
        <f t="array" ref="S28">IF(SUMPRODUCT(('2.3. Trigger and Data Checking'!$C$2:$BXK$2=S$14)*('2.3. Trigger and Data Checking'!$C8:$BXK8))=0, "", SUMPRODUCT(('2.3. Trigger and Data Checking'!$C$2:$BXK$2=S$14)*('2.3. Trigger and Data Checking'!$C8:$BXK8)))</f>
        <v/>
      </c>
      <c r="T28" s="215" t="str" cm="1">
        <f t="array" ref="T28">IF(SUMPRODUCT(('2.3. Trigger and Data Checking'!$C$2:$BXK$2=T$14)*('2.3. Trigger and Data Checking'!$C8:$BXK8))=0, "", SUMPRODUCT(('2.3. Trigger and Data Checking'!$C$2:$BXK$2=T$14)*('2.3. Trigger and Data Checking'!$C8:$BXK8)))</f>
        <v/>
      </c>
      <c r="U28" s="215" t="str" cm="1">
        <f t="array" ref="U28">IF(SUMPRODUCT(('2.3. Trigger and Data Checking'!$C$2:$BXK$2=U$14)*('2.3. Trigger and Data Checking'!$C8:$BXK8))=0, "", SUMPRODUCT(('2.3. Trigger and Data Checking'!$C$2:$BXK$2=U$14)*('2.3. Trigger and Data Checking'!$C8:$BXK8)))</f>
        <v/>
      </c>
      <c r="V28" s="215" t="str" cm="1">
        <f t="array" ref="V28">IF(SUMPRODUCT(('2.3. Trigger and Data Checking'!$C$2:$BXK$2=V$14)*('2.3. Trigger and Data Checking'!$C8:$BXK8))=0, "", SUMPRODUCT(('2.3. Trigger and Data Checking'!$C$2:$BXK$2=V$14)*('2.3. Trigger and Data Checking'!$C8:$BXK8)))</f>
        <v/>
      </c>
      <c r="W28" s="215" cm="1">
        <f t="array" ref="W28">IF(SUMPRODUCT(('2.3. Trigger and Data Checking'!$C$2:$BXK$2=W$14)*('2.3. Trigger and Data Checking'!$C8:$BXK8))=0, "", SUMPRODUCT(('2.3. Trigger and Data Checking'!$C$2:$BXK$2=W$14)*('2.3. Trigger and Data Checking'!$C8:$BXK8)))</f>
        <v>5</v>
      </c>
      <c r="X28" s="215" t="str" cm="1">
        <f t="array" ref="X28">IF(SUMPRODUCT(('2.3. Trigger and Data Checking'!$C$2:$BXK$2=X$14)*('2.3. Trigger and Data Checking'!$C8:$BXK8))=0, "", SUMPRODUCT(('2.3. Trigger and Data Checking'!$C$2:$BXK$2=X$14)*('2.3. Trigger and Data Checking'!$C8:$BXK8)))</f>
        <v/>
      </c>
      <c r="Y28" s="215" cm="1">
        <f t="array" ref="Y28">IF(SUMPRODUCT(('2.3. Trigger and Data Checking'!$C$2:$BXK$2=Y$14)*('2.3. Trigger and Data Checking'!$C8:$BXK8))=0, "", SUMPRODUCT(('2.3. Trigger and Data Checking'!$C$2:$BXK$2=Y$14)*('2.3. Trigger and Data Checking'!$C8:$BXK8)))</f>
        <v>5</v>
      </c>
      <c r="Z28" s="215" cm="1">
        <f t="array" ref="Z28">IF(SUMPRODUCT(('2.3. Trigger and Data Checking'!$C$2:$BXK$2=Z$14)*('2.3. Trigger and Data Checking'!$C8:$BXK8))=0, "", SUMPRODUCT(('2.3. Trigger and Data Checking'!$C$2:$BXK$2=Z$14)*('2.3. Trigger and Data Checking'!$C8:$BXK8)))</f>
        <v>1</v>
      </c>
      <c r="AA28" s="215" cm="1">
        <f t="array" ref="AA28">IF(SUMPRODUCT(('2.3. Trigger and Data Checking'!$C$2:$BXK$2=AA$14)*('2.3. Trigger and Data Checking'!$C8:$BXK8))=0, "", SUMPRODUCT(('2.3. Trigger and Data Checking'!$C$2:$BXK$2=AA$14)*('2.3. Trigger and Data Checking'!$C8:$BXK8)))</f>
        <v>2</v>
      </c>
      <c r="AB28" s="215" t="str" cm="1">
        <f t="array" ref="AB28">IF(SUMPRODUCT(('2.3. Trigger and Data Checking'!$C$2:$BXK$2=AB$14)*('2.3. Trigger and Data Checking'!$C8:$BXK8))=0, "", SUMPRODUCT(('2.3. Trigger and Data Checking'!$C$2:$BXK$2=AB$14)*('2.3. Trigger and Data Checking'!$C8:$BXK8)))</f>
        <v/>
      </c>
      <c r="AC28" s="215" t="str" cm="1">
        <f t="array" ref="AC28">IF(SUMPRODUCT(('2.3. Trigger and Data Checking'!$C$2:$BXK$2=AC$14)*('2.3. Trigger and Data Checking'!$C8:$BXK8))=0, "", SUMPRODUCT(('2.3. Trigger and Data Checking'!$C$2:$BXK$2=AC$14)*('2.3. Trigger and Data Checking'!$C8:$BXK8)))</f>
        <v/>
      </c>
      <c r="AD28" s="215" cm="1">
        <f t="array" ref="AD28">IF(SUMPRODUCT(('2.3. Trigger and Data Checking'!$C$2:$BXK$2=AD$14)*('2.3. Trigger and Data Checking'!$C8:$BXK8))=0, "", SUMPRODUCT(('2.3. Trigger and Data Checking'!$C$2:$BXK$2=AD$14)*('2.3. Trigger and Data Checking'!$C8:$BXK8)))</f>
        <v>6</v>
      </c>
      <c r="AE28" s="215" t="str" cm="1">
        <f t="array" ref="AE28">IF(SUMPRODUCT(('2.3. Trigger and Data Checking'!$C$2:$BXK$2=AE$14)*('2.3. Trigger and Data Checking'!$C8:$BXK8))=0, "", SUMPRODUCT(('2.3. Trigger and Data Checking'!$C$2:$BXK$2=AE$14)*('2.3. Trigger and Data Checking'!$C8:$BXK8)))</f>
        <v/>
      </c>
      <c r="AF28" s="215" t="str" cm="1">
        <f t="array" ref="AF28">IF(SUMPRODUCT(('2.3. Trigger and Data Checking'!$C$2:$BXK$2=AF$14)*('2.3. Trigger and Data Checking'!$C8:$BXK8))=0, "", SUMPRODUCT(('2.3. Trigger and Data Checking'!$C$2:$BXK$2=AF$14)*('2.3. Trigger and Data Checking'!$C8:$BXK8)))</f>
        <v/>
      </c>
      <c r="AG28" s="215" t="str" cm="1">
        <f t="array" ref="AG28">IF(SUMPRODUCT(('2.3. Trigger and Data Checking'!$C$2:$BXK$2=AG$14)*('2.3. Trigger and Data Checking'!$C8:$BXK8))=0, "", SUMPRODUCT(('2.3. Trigger and Data Checking'!$C$2:$BXK$2=AG$14)*('2.3. Trigger and Data Checking'!$C8:$BXK8)))</f>
        <v/>
      </c>
      <c r="AH28" s="215" cm="1">
        <f t="array" ref="AH28">IF(SUMPRODUCT(('2.3. Trigger and Data Checking'!$C$2:$BXK$2=AH$14)*('2.3. Trigger and Data Checking'!$C8:$BXK8))=0, "", SUMPRODUCT(('2.3. Trigger and Data Checking'!$C$2:$BXK$2=AH$14)*('2.3. Trigger and Data Checking'!$C8:$BXK8)))</f>
        <v>67</v>
      </c>
      <c r="AI28" s="215" t="str" cm="1">
        <f t="array" ref="AI28">IF(SUMPRODUCT(('2.3. Trigger and Data Checking'!$C$2:$BXK$2=AI$14)*('2.3. Trigger and Data Checking'!$C8:$BXK8))=0, "", SUMPRODUCT(('2.3. Trigger and Data Checking'!$C$2:$BXK$2=AI$14)*('2.3. Trigger and Data Checking'!$C8:$BXK8)))</f>
        <v/>
      </c>
      <c r="AJ28" s="215" t="str" cm="1">
        <f t="array" ref="AJ28">IF(SUMPRODUCT(('2.3. Trigger and Data Checking'!$C$2:$BXK$2=AJ$14)*('2.3. Trigger and Data Checking'!$C8:$BXK8))=0, "", SUMPRODUCT(('2.3. Trigger and Data Checking'!$C$2:$BXK$2=AJ$14)*('2.3. Trigger and Data Checking'!$C8:$BXK8)))</f>
        <v/>
      </c>
      <c r="AK28" s="215" t="str" cm="1">
        <f t="array" ref="AK28">IF(SUMPRODUCT(('2.3. Trigger and Data Checking'!$C$2:$BXK$2=AK$14)*('2.3. Trigger and Data Checking'!$C8:$BXK8))=0, "", SUMPRODUCT(('2.3. Trigger and Data Checking'!$C$2:$BXK$2=AK$14)*('2.3. Trigger and Data Checking'!$C8:$BXK8)))</f>
        <v/>
      </c>
      <c r="AL28" s="215" t="str" cm="1">
        <f t="array" ref="AL28">IF(SUMPRODUCT(('2.3. Trigger and Data Checking'!$C$2:$BXK$2=AL$14)*('2.3. Trigger and Data Checking'!$C8:$BXK8))=0, "", SUMPRODUCT(('2.3. Trigger and Data Checking'!$C$2:$BXK$2=AL$14)*('2.3. Trigger and Data Checking'!$C8:$BXK8)))</f>
        <v/>
      </c>
      <c r="AM28" s="215" t="str" cm="1">
        <f t="array" ref="AM28">IF(SUMPRODUCT(('2.3. Trigger and Data Checking'!$C$2:$BXK$2=AM$14)*('2.3. Trigger and Data Checking'!$C8:$BXK8))=0, "", SUMPRODUCT(('2.3. Trigger and Data Checking'!$C$2:$BXK$2=AM$14)*('2.3. Trigger and Data Checking'!$C8:$BXK8)))</f>
        <v/>
      </c>
      <c r="AN28" s="215" t="str" cm="1">
        <f t="array" ref="AN28">IF(SUMPRODUCT(('2.3. Trigger and Data Checking'!$C$2:$BXK$2=AN$14)*('2.3. Trigger and Data Checking'!$C8:$BXK8))=0, "", SUMPRODUCT(('2.3. Trigger and Data Checking'!$C$2:$BXK$2=AN$14)*('2.3. Trigger and Data Checking'!$C8:$BXK8)))</f>
        <v/>
      </c>
      <c r="AO28" s="215" t="str" cm="1">
        <f t="array" ref="AO28">IF(SUMPRODUCT(('2.3. Trigger and Data Checking'!$C$2:$BXK$2=AO$14)*('2.3. Trigger and Data Checking'!$C8:$BXK8))=0, "", SUMPRODUCT(('2.3. Trigger and Data Checking'!$C$2:$BXK$2=AO$14)*('2.3. Trigger and Data Checking'!$C8:$BXK8)))</f>
        <v/>
      </c>
      <c r="AP28" s="215" t="str" cm="1">
        <f t="array" ref="AP28">IF(SUMPRODUCT(('2.3. Trigger and Data Checking'!$C$2:$BXK$2=AP$14)*('2.3. Trigger and Data Checking'!$C8:$BXK8))=0, "", SUMPRODUCT(('2.3. Trigger and Data Checking'!$C$2:$BXK$2=AP$14)*('2.3. Trigger and Data Checking'!$C8:$BXK8)))</f>
        <v/>
      </c>
      <c r="AQ28" s="215" t="str" cm="1">
        <f t="array" ref="AQ28">IF(SUMPRODUCT(('2.3. Trigger and Data Checking'!$C$2:$BXK$2=AQ$14)*('2.3. Trigger and Data Checking'!$C8:$BXK8))=0, "", SUMPRODUCT(('2.3. Trigger and Data Checking'!$C$2:$BXK$2=AQ$14)*('2.3. Trigger and Data Checking'!$C8:$BXK8)))</f>
        <v/>
      </c>
      <c r="AR28" s="215" t="str" cm="1">
        <f t="array" ref="AR28">IF(SUMPRODUCT(('2.3. Trigger and Data Checking'!$C$2:$BXK$2=AR$14)*('2.3. Trigger and Data Checking'!$C8:$BXK8))=0, "", SUMPRODUCT(('2.3. Trigger and Data Checking'!$C$2:$BXK$2=AR$14)*('2.3. Trigger and Data Checking'!$C8:$BXK8)))</f>
        <v/>
      </c>
      <c r="AS28" s="215" t="str" cm="1">
        <f t="array" ref="AS28">IF(SUMPRODUCT(('2.3. Trigger and Data Checking'!$C$2:$BXK$2=AS$14)*('2.3. Trigger and Data Checking'!$C8:$BXK8))=0, "", SUMPRODUCT(('2.3. Trigger and Data Checking'!$C$2:$BXK$2=AS$14)*('2.3. Trigger and Data Checking'!$C8:$BXK8)))</f>
        <v/>
      </c>
    </row>
    <row r="29" spans="2:45" ht="14.45">
      <c r="B29" s="208" t="s">
        <v>114</v>
      </c>
      <c r="C29" s="260">
        <f t="shared" si="12"/>
        <v>0</v>
      </c>
      <c r="D29" s="4">
        <f t="shared" si="13"/>
        <v>0</v>
      </c>
      <c r="E29" s="9">
        <f t="shared" si="14"/>
        <v>7</v>
      </c>
      <c r="F29" s="215" t="str" cm="1">
        <f t="array" ref="F29">IF(SUMPRODUCT(('2.3. Trigger and Data Checking'!$C$2:$BXK$2=F$14)*('2.3. Trigger and Data Checking'!$C9:$BXK9))=0, "", SUMPRODUCT(('2.3. Trigger and Data Checking'!$C$2:$BXK$2=F$14)*('2.3. Trigger and Data Checking'!$C9:$BXK9)))</f>
        <v/>
      </c>
      <c r="G29" s="215" t="str" cm="1">
        <f t="array" ref="G29">IF(SUMPRODUCT(('2.3. Trigger and Data Checking'!$C$2:$BXK$2=G$14)*('2.3. Trigger and Data Checking'!$C9:$BXK9))=0, "", SUMPRODUCT(('2.3. Trigger and Data Checking'!$C$2:$BXK$2=G$14)*('2.3. Trigger and Data Checking'!$C9:$BXK9)))</f>
        <v/>
      </c>
      <c r="H29" s="215" t="str" cm="1">
        <f t="array" ref="H29">IF(SUMPRODUCT(('2.3. Trigger and Data Checking'!$C$2:$BXK$2=H$14)*('2.3. Trigger and Data Checking'!$C9:$BXK9))=0, "", SUMPRODUCT(('2.3. Trigger and Data Checking'!$C$2:$BXK$2=H$14)*('2.3. Trigger and Data Checking'!$C9:$BXK9)))</f>
        <v/>
      </c>
      <c r="I29" s="215" t="str" cm="1">
        <f t="array" ref="I29">IF(SUMPRODUCT(('2.3. Trigger and Data Checking'!$C$2:$BXK$2=I$14)*('2.3. Trigger and Data Checking'!$C9:$BXK9))=0, "", SUMPRODUCT(('2.3. Trigger and Data Checking'!$C$2:$BXK$2=I$14)*('2.3. Trigger and Data Checking'!$C9:$BXK9)))</f>
        <v/>
      </c>
      <c r="J29" s="215" t="str" cm="1">
        <f t="array" ref="J29">IF(SUMPRODUCT(('2.3. Trigger and Data Checking'!$C$2:$BXK$2=J$14)*('2.3. Trigger and Data Checking'!$C9:$BXK9))=0, "", SUMPRODUCT(('2.3. Trigger and Data Checking'!$C$2:$BXK$2=J$14)*('2.3. Trigger and Data Checking'!$C9:$BXK9)))</f>
        <v/>
      </c>
      <c r="K29" s="215" t="str" cm="1">
        <f t="array" ref="K29">IF(SUMPRODUCT(('2.3. Trigger and Data Checking'!$C$2:$BXK$2=K$14)*('2.3. Trigger and Data Checking'!$C9:$BXK9))=0, "", SUMPRODUCT(('2.3. Trigger and Data Checking'!$C$2:$BXK$2=K$14)*('2.3. Trigger and Data Checking'!$C9:$BXK9)))</f>
        <v/>
      </c>
      <c r="L29" s="215" t="str" cm="1">
        <f t="array" ref="L29">IF(SUMPRODUCT(('2.3. Trigger and Data Checking'!$C$2:$BXK$2=L$14)*('2.3. Trigger and Data Checking'!$C9:$BXK9))=0, "", SUMPRODUCT(('2.3. Trigger and Data Checking'!$C$2:$BXK$2=L$14)*('2.3. Trigger and Data Checking'!$C9:$BXK9)))</f>
        <v/>
      </c>
      <c r="M29" s="215" t="str" cm="1">
        <f t="array" ref="M29">IF(SUMPRODUCT(('2.3. Trigger and Data Checking'!$C$2:$BXK$2=M$14)*('2.3. Trigger and Data Checking'!$C9:$BXK9))=0, "", SUMPRODUCT(('2.3. Trigger and Data Checking'!$C$2:$BXK$2=M$14)*('2.3. Trigger and Data Checking'!$C9:$BXK9)))</f>
        <v/>
      </c>
      <c r="N29" s="215" t="str" cm="1">
        <f t="array" ref="N29">IF(SUMPRODUCT(('2.3. Trigger and Data Checking'!$C$2:$BXK$2=N$14)*('2.3. Trigger and Data Checking'!$C9:$BXK9))=0, "", SUMPRODUCT(('2.3. Trigger and Data Checking'!$C$2:$BXK$2=N$14)*('2.3. Trigger and Data Checking'!$C9:$BXK9)))</f>
        <v/>
      </c>
      <c r="O29" s="215" t="str" cm="1">
        <f t="array" ref="O29">IF(SUMPRODUCT(('2.3. Trigger and Data Checking'!$C$2:$BXK$2=O$14)*('2.3. Trigger and Data Checking'!$C9:$BXK9))=0, "", SUMPRODUCT(('2.3. Trigger and Data Checking'!$C$2:$BXK$2=O$14)*('2.3. Trigger and Data Checking'!$C9:$BXK9)))</f>
        <v/>
      </c>
      <c r="P29" s="215" t="str" cm="1">
        <f t="array" ref="P29">IF(SUMPRODUCT(('2.3. Trigger and Data Checking'!$C$2:$BXK$2=P$14)*('2.3. Trigger and Data Checking'!$C9:$BXK9))=0, "", SUMPRODUCT(('2.3. Trigger and Data Checking'!$C$2:$BXK$2=P$14)*('2.3. Trigger and Data Checking'!$C9:$BXK9)))</f>
        <v/>
      </c>
      <c r="Q29" s="215" t="str" cm="1">
        <f t="array" ref="Q29">IF(SUMPRODUCT(('2.3. Trigger and Data Checking'!$C$2:$BXK$2=Q$14)*('2.3. Trigger and Data Checking'!$C9:$BXK9))=0, "", SUMPRODUCT(('2.3. Trigger and Data Checking'!$C$2:$BXK$2=Q$14)*('2.3. Trigger and Data Checking'!$C9:$BXK9)))</f>
        <v/>
      </c>
      <c r="R29" s="215" t="str" cm="1">
        <f t="array" ref="R29">IF(SUMPRODUCT(('2.3. Trigger and Data Checking'!$C$2:$BXK$2=R$14)*('2.3. Trigger and Data Checking'!$C9:$BXK9))=0, "", SUMPRODUCT(('2.3. Trigger and Data Checking'!$C$2:$BXK$2=R$14)*('2.3. Trigger and Data Checking'!$C9:$BXK9)))</f>
        <v/>
      </c>
      <c r="S29" s="215" t="str" cm="1">
        <f t="array" ref="S29">IF(SUMPRODUCT(('2.3. Trigger and Data Checking'!$C$2:$BXK$2=S$14)*('2.3. Trigger and Data Checking'!$C9:$BXK9))=0, "", SUMPRODUCT(('2.3. Trigger and Data Checking'!$C$2:$BXK$2=S$14)*('2.3. Trigger and Data Checking'!$C9:$BXK9)))</f>
        <v/>
      </c>
      <c r="T29" s="215" cm="1">
        <f t="array" ref="T29">IF(SUMPRODUCT(('2.3. Trigger and Data Checking'!$C$2:$BXK$2=T$14)*('2.3. Trigger and Data Checking'!$C9:$BXK9))=0, "", SUMPRODUCT(('2.3. Trigger and Data Checking'!$C$2:$BXK$2=T$14)*('2.3. Trigger and Data Checking'!$C9:$BXK9)))</f>
        <v>5</v>
      </c>
      <c r="U29" s="215" t="str" cm="1">
        <f t="array" ref="U29">IF(SUMPRODUCT(('2.3. Trigger and Data Checking'!$C$2:$BXK$2=U$14)*('2.3. Trigger and Data Checking'!$C9:$BXK9))=0, "", SUMPRODUCT(('2.3. Trigger and Data Checking'!$C$2:$BXK$2=U$14)*('2.3. Trigger and Data Checking'!$C9:$BXK9)))</f>
        <v/>
      </c>
      <c r="V29" s="215" t="str" cm="1">
        <f t="array" ref="V29">IF(SUMPRODUCT(('2.3. Trigger and Data Checking'!$C$2:$BXK$2=V$14)*('2.3. Trigger and Data Checking'!$C9:$BXK9))=0, "", SUMPRODUCT(('2.3. Trigger and Data Checking'!$C$2:$BXK$2=V$14)*('2.3. Trigger and Data Checking'!$C9:$BXK9)))</f>
        <v/>
      </c>
      <c r="W29" s="215" t="str" cm="1">
        <f t="array" ref="W29">IF(SUMPRODUCT(('2.3. Trigger and Data Checking'!$C$2:$BXK$2=W$14)*('2.3. Trigger and Data Checking'!$C9:$BXK9))=0, "", SUMPRODUCT(('2.3. Trigger and Data Checking'!$C$2:$BXK$2=W$14)*('2.3. Trigger and Data Checking'!$C9:$BXK9)))</f>
        <v/>
      </c>
      <c r="X29" s="215" t="str" cm="1">
        <f t="array" ref="X29">IF(SUMPRODUCT(('2.3. Trigger and Data Checking'!$C$2:$BXK$2=X$14)*('2.3. Trigger and Data Checking'!$C9:$BXK9))=0, "", SUMPRODUCT(('2.3. Trigger and Data Checking'!$C$2:$BXK$2=X$14)*('2.3. Trigger and Data Checking'!$C9:$BXK9)))</f>
        <v/>
      </c>
      <c r="Y29" s="215" t="str" cm="1">
        <f t="array" ref="Y29">IF(SUMPRODUCT(('2.3. Trigger and Data Checking'!$C$2:$BXK$2=Y$14)*('2.3. Trigger and Data Checking'!$C9:$BXK9))=0, "", SUMPRODUCT(('2.3. Trigger and Data Checking'!$C$2:$BXK$2=Y$14)*('2.3. Trigger and Data Checking'!$C9:$BXK9)))</f>
        <v/>
      </c>
      <c r="Z29" s="215" t="str" cm="1">
        <f t="array" ref="Z29">IF(SUMPRODUCT(('2.3. Trigger and Data Checking'!$C$2:$BXK$2=Z$14)*('2.3. Trigger and Data Checking'!$C9:$BXK9))=0, "", SUMPRODUCT(('2.3. Trigger and Data Checking'!$C$2:$BXK$2=Z$14)*('2.3. Trigger and Data Checking'!$C9:$BXK9)))</f>
        <v/>
      </c>
      <c r="AA29" s="215" t="str" cm="1">
        <f t="array" ref="AA29">IF(SUMPRODUCT(('2.3. Trigger and Data Checking'!$C$2:$BXK$2=AA$14)*('2.3. Trigger and Data Checking'!$C9:$BXK9))=0, "", SUMPRODUCT(('2.3. Trigger and Data Checking'!$C$2:$BXK$2=AA$14)*('2.3. Trigger and Data Checking'!$C9:$BXK9)))</f>
        <v/>
      </c>
      <c r="AB29" s="215" t="str" cm="1">
        <f t="array" ref="AB29">IF(SUMPRODUCT(('2.3. Trigger and Data Checking'!$C$2:$BXK$2=AB$14)*('2.3. Trigger and Data Checking'!$C9:$BXK9))=0, "", SUMPRODUCT(('2.3. Trigger and Data Checking'!$C$2:$BXK$2=AB$14)*('2.3. Trigger and Data Checking'!$C9:$BXK9)))</f>
        <v/>
      </c>
      <c r="AC29" s="215" t="str" cm="1">
        <f t="array" ref="AC29">IF(SUMPRODUCT(('2.3. Trigger and Data Checking'!$C$2:$BXK$2=AC$14)*('2.3. Trigger and Data Checking'!$C9:$BXK9))=0, "", SUMPRODUCT(('2.3. Trigger and Data Checking'!$C$2:$BXK$2=AC$14)*('2.3. Trigger and Data Checking'!$C9:$BXK9)))</f>
        <v/>
      </c>
      <c r="AD29" s="215" cm="1">
        <f t="array" ref="AD29">IF(SUMPRODUCT(('2.3. Trigger and Data Checking'!$C$2:$BXK$2=AD$14)*('2.3. Trigger and Data Checking'!$C9:$BXK9))=0, "", SUMPRODUCT(('2.3. Trigger and Data Checking'!$C$2:$BXK$2=AD$14)*('2.3. Trigger and Data Checking'!$C9:$BXK9)))</f>
        <v>1</v>
      </c>
      <c r="AE29" s="215" t="str" cm="1">
        <f t="array" ref="AE29">IF(SUMPRODUCT(('2.3. Trigger and Data Checking'!$C$2:$BXK$2=AE$14)*('2.3. Trigger and Data Checking'!$C9:$BXK9))=0, "", SUMPRODUCT(('2.3. Trigger and Data Checking'!$C$2:$BXK$2=AE$14)*('2.3. Trigger and Data Checking'!$C9:$BXK9)))</f>
        <v/>
      </c>
      <c r="AF29" s="215" cm="1">
        <f t="array" ref="AF29">IF(SUMPRODUCT(('2.3. Trigger and Data Checking'!$C$2:$BXK$2=AF$14)*('2.3. Trigger and Data Checking'!$C9:$BXK9))=0, "", SUMPRODUCT(('2.3. Trigger and Data Checking'!$C$2:$BXK$2=AF$14)*('2.3. Trigger and Data Checking'!$C9:$BXK9)))</f>
        <v>1</v>
      </c>
      <c r="AG29" s="215" t="str" cm="1">
        <f t="array" ref="AG29">IF(SUMPRODUCT(('2.3. Trigger and Data Checking'!$C$2:$BXK$2=AG$14)*('2.3. Trigger and Data Checking'!$C9:$BXK9))=0, "", SUMPRODUCT(('2.3. Trigger and Data Checking'!$C$2:$BXK$2=AG$14)*('2.3. Trigger and Data Checking'!$C9:$BXK9)))</f>
        <v/>
      </c>
      <c r="AH29" s="215" t="str" cm="1">
        <f t="array" ref="AH29">IF(SUMPRODUCT(('2.3. Trigger and Data Checking'!$C$2:$BXK$2=AH$14)*('2.3. Trigger and Data Checking'!$C9:$BXK9))=0, "", SUMPRODUCT(('2.3. Trigger and Data Checking'!$C$2:$BXK$2=AH$14)*('2.3. Trigger and Data Checking'!$C9:$BXK9)))</f>
        <v/>
      </c>
      <c r="AI29" s="215" t="str" cm="1">
        <f t="array" ref="AI29">IF(SUMPRODUCT(('2.3. Trigger and Data Checking'!$C$2:$BXK$2=AI$14)*('2.3. Trigger and Data Checking'!$C9:$BXK9))=0, "", SUMPRODUCT(('2.3. Trigger and Data Checking'!$C$2:$BXK$2=AI$14)*('2.3. Trigger and Data Checking'!$C9:$BXK9)))</f>
        <v/>
      </c>
      <c r="AJ29" s="215" t="str" cm="1">
        <f t="array" ref="AJ29">IF(SUMPRODUCT(('2.3. Trigger and Data Checking'!$C$2:$BXK$2=AJ$14)*('2.3. Trigger and Data Checking'!$C9:$BXK9))=0, "", SUMPRODUCT(('2.3. Trigger and Data Checking'!$C$2:$BXK$2=AJ$14)*('2.3. Trigger and Data Checking'!$C9:$BXK9)))</f>
        <v/>
      </c>
      <c r="AK29" s="215" t="str" cm="1">
        <f t="array" ref="AK29">IF(SUMPRODUCT(('2.3. Trigger and Data Checking'!$C$2:$BXK$2=AK$14)*('2.3. Trigger and Data Checking'!$C9:$BXK9))=0, "", SUMPRODUCT(('2.3. Trigger and Data Checking'!$C$2:$BXK$2=AK$14)*('2.3. Trigger and Data Checking'!$C9:$BXK9)))</f>
        <v/>
      </c>
      <c r="AL29" s="215" t="str" cm="1">
        <f t="array" ref="AL29">IF(SUMPRODUCT(('2.3. Trigger and Data Checking'!$C$2:$BXK$2=AL$14)*('2.3. Trigger and Data Checking'!$C9:$BXK9))=0, "", SUMPRODUCT(('2.3. Trigger and Data Checking'!$C$2:$BXK$2=AL$14)*('2.3. Trigger and Data Checking'!$C9:$BXK9)))</f>
        <v/>
      </c>
      <c r="AM29" s="215" t="str" cm="1">
        <f t="array" ref="AM29">IF(SUMPRODUCT(('2.3. Trigger and Data Checking'!$C$2:$BXK$2=AM$14)*('2.3. Trigger and Data Checking'!$C9:$BXK9))=0, "", SUMPRODUCT(('2.3. Trigger and Data Checking'!$C$2:$BXK$2=AM$14)*('2.3. Trigger and Data Checking'!$C9:$BXK9)))</f>
        <v/>
      </c>
      <c r="AN29" s="215" t="str" cm="1">
        <f t="array" ref="AN29">IF(SUMPRODUCT(('2.3. Trigger and Data Checking'!$C$2:$BXK$2=AN$14)*('2.3. Trigger and Data Checking'!$C9:$BXK9))=0, "", SUMPRODUCT(('2.3. Trigger and Data Checking'!$C$2:$BXK$2=AN$14)*('2.3. Trigger and Data Checking'!$C9:$BXK9)))</f>
        <v/>
      </c>
      <c r="AO29" s="215" t="str" cm="1">
        <f t="array" ref="AO29">IF(SUMPRODUCT(('2.3. Trigger and Data Checking'!$C$2:$BXK$2=AO$14)*('2.3. Trigger and Data Checking'!$C9:$BXK9))=0, "", SUMPRODUCT(('2.3. Trigger and Data Checking'!$C$2:$BXK$2=AO$14)*('2.3. Trigger and Data Checking'!$C9:$BXK9)))</f>
        <v/>
      </c>
      <c r="AP29" s="215" t="str" cm="1">
        <f t="array" ref="AP29">IF(SUMPRODUCT(('2.3. Trigger and Data Checking'!$C$2:$BXK$2=AP$14)*('2.3. Trigger and Data Checking'!$C9:$BXK9))=0, "", SUMPRODUCT(('2.3. Trigger and Data Checking'!$C$2:$BXK$2=AP$14)*('2.3. Trigger and Data Checking'!$C9:$BXK9)))</f>
        <v/>
      </c>
      <c r="AQ29" s="215" t="str" cm="1">
        <f t="array" ref="AQ29">IF(SUMPRODUCT(('2.3. Trigger and Data Checking'!$C$2:$BXK$2=AQ$14)*('2.3. Trigger and Data Checking'!$C9:$BXK9))=0, "", SUMPRODUCT(('2.3. Trigger and Data Checking'!$C$2:$BXK$2=AQ$14)*('2.3. Trigger and Data Checking'!$C9:$BXK9)))</f>
        <v/>
      </c>
      <c r="AR29" s="215" t="str" cm="1">
        <f t="array" ref="AR29">IF(SUMPRODUCT(('2.3. Trigger and Data Checking'!$C$2:$BXK$2=AR$14)*('2.3. Trigger and Data Checking'!$C9:$BXK9))=0, "", SUMPRODUCT(('2.3. Trigger and Data Checking'!$C$2:$BXK$2=AR$14)*('2.3. Trigger and Data Checking'!$C9:$BXK9)))</f>
        <v/>
      </c>
      <c r="AS29" s="215" t="str" cm="1">
        <f t="array" ref="AS29">IF(SUMPRODUCT(('2.3. Trigger and Data Checking'!$C$2:$BXK$2=AS$14)*('2.3. Trigger and Data Checking'!$C9:$BXK9))=0, "", SUMPRODUCT(('2.3. Trigger and Data Checking'!$C$2:$BXK$2=AS$14)*('2.3. Trigger and Data Checking'!$C9:$BXK9)))</f>
        <v/>
      </c>
    </row>
    <row r="30" spans="2:45" ht="14.45">
      <c r="B30" s="208" t="s">
        <v>115</v>
      </c>
      <c r="C30" s="260">
        <f t="shared" si="12"/>
        <v>0</v>
      </c>
      <c r="D30" s="4">
        <f t="shared" si="13"/>
        <v>0</v>
      </c>
      <c r="E30" s="9">
        <f t="shared" si="14"/>
        <v>0</v>
      </c>
      <c r="F30" s="215" t="str" cm="1">
        <f t="array" ref="F30">IF(SUMPRODUCT(('2.3. Trigger and Data Checking'!$C$2:$BXK$2=F$14)*('2.3. Trigger and Data Checking'!$C10:$BXK10))=0, "", SUMPRODUCT(('2.3. Trigger and Data Checking'!$C$2:$BXK$2=F$14)*('2.3. Trigger and Data Checking'!$C10:$BXK10)))</f>
        <v/>
      </c>
      <c r="G30" s="215" t="str" cm="1">
        <f t="array" ref="G30">IF(SUMPRODUCT(('2.3. Trigger and Data Checking'!$C$2:$BXK$2=G$14)*('2.3. Trigger and Data Checking'!$C10:$BXK10))=0, "", SUMPRODUCT(('2.3. Trigger and Data Checking'!$C$2:$BXK$2=G$14)*('2.3. Trigger and Data Checking'!$C10:$BXK10)))</f>
        <v/>
      </c>
      <c r="H30" s="215" t="str" cm="1">
        <f t="array" ref="H30">IF(SUMPRODUCT(('2.3. Trigger and Data Checking'!$C$2:$BXK$2=H$14)*('2.3. Trigger and Data Checking'!$C10:$BXK10))=0, "", SUMPRODUCT(('2.3. Trigger and Data Checking'!$C$2:$BXK$2=H$14)*('2.3. Trigger and Data Checking'!$C10:$BXK10)))</f>
        <v/>
      </c>
      <c r="I30" s="215" t="str" cm="1">
        <f t="array" ref="I30">IF(SUMPRODUCT(('2.3. Trigger and Data Checking'!$C$2:$BXK$2=I$14)*('2.3. Trigger and Data Checking'!$C10:$BXK10))=0, "", SUMPRODUCT(('2.3. Trigger and Data Checking'!$C$2:$BXK$2=I$14)*('2.3. Trigger and Data Checking'!$C10:$BXK10)))</f>
        <v/>
      </c>
      <c r="J30" s="215" t="str" cm="1">
        <f t="array" ref="J30">IF(SUMPRODUCT(('2.3. Trigger and Data Checking'!$C$2:$BXK$2=J$14)*('2.3. Trigger and Data Checking'!$C10:$BXK10))=0, "", SUMPRODUCT(('2.3. Trigger and Data Checking'!$C$2:$BXK$2=J$14)*('2.3. Trigger and Data Checking'!$C10:$BXK10)))</f>
        <v/>
      </c>
      <c r="K30" s="215" t="str" cm="1">
        <f t="array" ref="K30">IF(SUMPRODUCT(('2.3. Trigger and Data Checking'!$C$2:$BXK$2=K$14)*('2.3. Trigger and Data Checking'!$C10:$BXK10))=0, "", SUMPRODUCT(('2.3. Trigger and Data Checking'!$C$2:$BXK$2=K$14)*('2.3. Trigger and Data Checking'!$C10:$BXK10)))</f>
        <v/>
      </c>
      <c r="L30" s="215" t="str" cm="1">
        <f t="array" ref="L30">IF(SUMPRODUCT(('2.3. Trigger and Data Checking'!$C$2:$BXK$2=L$14)*('2.3. Trigger and Data Checking'!$C10:$BXK10))=0, "", SUMPRODUCT(('2.3. Trigger and Data Checking'!$C$2:$BXK$2=L$14)*('2.3. Trigger and Data Checking'!$C10:$BXK10)))</f>
        <v/>
      </c>
      <c r="M30" s="215" t="str" cm="1">
        <f t="array" ref="M30">IF(SUMPRODUCT(('2.3. Trigger and Data Checking'!$C$2:$BXK$2=M$14)*('2.3. Trigger and Data Checking'!$C10:$BXK10))=0, "", SUMPRODUCT(('2.3. Trigger and Data Checking'!$C$2:$BXK$2=M$14)*('2.3. Trigger and Data Checking'!$C10:$BXK10)))</f>
        <v/>
      </c>
      <c r="N30" s="215" t="str" cm="1">
        <f t="array" ref="N30">IF(SUMPRODUCT(('2.3. Trigger and Data Checking'!$C$2:$BXK$2=N$14)*('2.3. Trigger and Data Checking'!$C10:$BXK10))=0, "", SUMPRODUCT(('2.3. Trigger and Data Checking'!$C$2:$BXK$2=N$14)*('2.3. Trigger and Data Checking'!$C10:$BXK10)))</f>
        <v/>
      </c>
      <c r="O30" s="215" t="str" cm="1">
        <f t="array" ref="O30">IF(SUMPRODUCT(('2.3. Trigger and Data Checking'!$C$2:$BXK$2=O$14)*('2.3. Trigger and Data Checking'!$C10:$BXK10))=0, "", SUMPRODUCT(('2.3. Trigger and Data Checking'!$C$2:$BXK$2=O$14)*('2.3. Trigger and Data Checking'!$C10:$BXK10)))</f>
        <v/>
      </c>
      <c r="P30" s="215" t="str" cm="1">
        <f t="array" ref="P30">IF(SUMPRODUCT(('2.3. Trigger and Data Checking'!$C$2:$BXK$2=P$14)*('2.3. Trigger and Data Checking'!$C10:$BXK10))=0, "", SUMPRODUCT(('2.3. Trigger and Data Checking'!$C$2:$BXK$2=P$14)*('2.3. Trigger and Data Checking'!$C10:$BXK10)))</f>
        <v/>
      </c>
      <c r="Q30" s="215" t="str" cm="1">
        <f t="array" ref="Q30">IF(SUMPRODUCT(('2.3. Trigger and Data Checking'!$C$2:$BXK$2=Q$14)*('2.3. Trigger and Data Checking'!$C10:$BXK10))=0, "", SUMPRODUCT(('2.3. Trigger and Data Checking'!$C$2:$BXK$2=Q$14)*('2.3. Trigger and Data Checking'!$C10:$BXK10)))</f>
        <v/>
      </c>
      <c r="R30" s="215" t="str" cm="1">
        <f t="array" ref="R30">IF(SUMPRODUCT(('2.3. Trigger and Data Checking'!$C$2:$BXK$2=R$14)*('2.3. Trigger and Data Checking'!$C10:$BXK10))=0, "", SUMPRODUCT(('2.3. Trigger and Data Checking'!$C$2:$BXK$2=R$14)*('2.3. Trigger and Data Checking'!$C10:$BXK10)))</f>
        <v/>
      </c>
      <c r="S30" s="215" t="str" cm="1">
        <f t="array" ref="S30">IF(SUMPRODUCT(('2.3. Trigger and Data Checking'!$C$2:$BXK$2=S$14)*('2.3. Trigger and Data Checking'!$C10:$BXK10))=0, "", SUMPRODUCT(('2.3. Trigger and Data Checking'!$C$2:$BXK$2=S$14)*('2.3. Trigger and Data Checking'!$C10:$BXK10)))</f>
        <v/>
      </c>
      <c r="T30" s="215" t="str" cm="1">
        <f t="array" ref="T30">IF(SUMPRODUCT(('2.3. Trigger and Data Checking'!$C$2:$BXK$2=T$14)*('2.3. Trigger and Data Checking'!$C10:$BXK10))=0, "", SUMPRODUCT(('2.3. Trigger and Data Checking'!$C$2:$BXK$2=T$14)*('2.3. Trigger and Data Checking'!$C10:$BXK10)))</f>
        <v/>
      </c>
      <c r="U30" s="215" t="str" cm="1">
        <f t="array" ref="U30">IF(SUMPRODUCT(('2.3. Trigger and Data Checking'!$C$2:$BXK$2=U$14)*('2.3. Trigger and Data Checking'!$C10:$BXK10))=0, "", SUMPRODUCT(('2.3. Trigger and Data Checking'!$C$2:$BXK$2=U$14)*('2.3. Trigger and Data Checking'!$C10:$BXK10)))</f>
        <v/>
      </c>
      <c r="V30" s="215" t="str" cm="1">
        <f t="array" ref="V30">IF(SUMPRODUCT(('2.3. Trigger and Data Checking'!$C$2:$BXK$2=V$14)*('2.3. Trigger and Data Checking'!$C10:$BXK10))=0, "", SUMPRODUCT(('2.3. Trigger and Data Checking'!$C$2:$BXK$2=V$14)*('2.3. Trigger and Data Checking'!$C10:$BXK10)))</f>
        <v/>
      </c>
      <c r="W30" s="215" t="str" cm="1">
        <f t="array" ref="W30">IF(SUMPRODUCT(('2.3. Trigger and Data Checking'!$C$2:$BXK$2=W$14)*('2.3. Trigger and Data Checking'!$C10:$BXK10))=0, "", SUMPRODUCT(('2.3. Trigger and Data Checking'!$C$2:$BXK$2=W$14)*('2.3. Trigger and Data Checking'!$C10:$BXK10)))</f>
        <v/>
      </c>
      <c r="X30" s="215" t="str" cm="1">
        <f t="array" ref="X30">IF(SUMPRODUCT(('2.3. Trigger and Data Checking'!$C$2:$BXK$2=X$14)*('2.3. Trigger and Data Checking'!$C10:$BXK10))=0, "", SUMPRODUCT(('2.3. Trigger and Data Checking'!$C$2:$BXK$2=X$14)*('2.3. Trigger and Data Checking'!$C10:$BXK10)))</f>
        <v/>
      </c>
      <c r="Y30" s="215" t="str" cm="1">
        <f t="array" ref="Y30">IF(SUMPRODUCT(('2.3. Trigger and Data Checking'!$C$2:$BXK$2=Y$14)*('2.3. Trigger and Data Checking'!$C10:$BXK10))=0, "", SUMPRODUCT(('2.3. Trigger and Data Checking'!$C$2:$BXK$2=Y$14)*('2.3. Trigger and Data Checking'!$C10:$BXK10)))</f>
        <v/>
      </c>
      <c r="Z30" s="215" t="str" cm="1">
        <f t="array" ref="Z30">IF(SUMPRODUCT(('2.3. Trigger and Data Checking'!$C$2:$BXK$2=Z$14)*('2.3. Trigger and Data Checking'!$C10:$BXK10))=0, "", SUMPRODUCT(('2.3. Trigger and Data Checking'!$C$2:$BXK$2=Z$14)*('2.3. Trigger and Data Checking'!$C10:$BXK10)))</f>
        <v/>
      </c>
      <c r="AA30" s="215" t="str" cm="1">
        <f t="array" ref="AA30">IF(SUMPRODUCT(('2.3. Trigger and Data Checking'!$C$2:$BXK$2=AA$14)*('2.3. Trigger and Data Checking'!$C10:$BXK10))=0, "", SUMPRODUCT(('2.3. Trigger and Data Checking'!$C$2:$BXK$2=AA$14)*('2.3. Trigger and Data Checking'!$C10:$BXK10)))</f>
        <v/>
      </c>
      <c r="AB30" s="215" t="str" cm="1">
        <f t="array" ref="AB30">IF(SUMPRODUCT(('2.3. Trigger and Data Checking'!$C$2:$BXK$2=AB$14)*('2.3. Trigger and Data Checking'!$C10:$BXK10))=0, "", SUMPRODUCT(('2.3. Trigger and Data Checking'!$C$2:$BXK$2=AB$14)*('2.3. Trigger and Data Checking'!$C10:$BXK10)))</f>
        <v/>
      </c>
      <c r="AC30" s="215" t="str" cm="1">
        <f t="array" ref="AC30">IF(SUMPRODUCT(('2.3. Trigger and Data Checking'!$C$2:$BXK$2=AC$14)*('2.3. Trigger and Data Checking'!$C10:$BXK10))=0, "", SUMPRODUCT(('2.3. Trigger and Data Checking'!$C$2:$BXK$2=AC$14)*('2.3. Trigger and Data Checking'!$C10:$BXK10)))</f>
        <v/>
      </c>
      <c r="AD30" s="215" t="str" cm="1">
        <f t="array" ref="AD30">IF(SUMPRODUCT(('2.3. Trigger and Data Checking'!$C$2:$BXK$2=AD$14)*('2.3. Trigger and Data Checking'!$C10:$BXK10))=0, "", SUMPRODUCT(('2.3. Trigger and Data Checking'!$C$2:$BXK$2=AD$14)*('2.3. Trigger and Data Checking'!$C10:$BXK10)))</f>
        <v/>
      </c>
      <c r="AE30" s="215" t="str" cm="1">
        <f t="array" ref="AE30">IF(SUMPRODUCT(('2.3. Trigger and Data Checking'!$C$2:$BXK$2=AE$14)*('2.3. Trigger and Data Checking'!$C10:$BXK10))=0, "", SUMPRODUCT(('2.3. Trigger and Data Checking'!$C$2:$BXK$2=AE$14)*('2.3. Trigger and Data Checking'!$C10:$BXK10)))</f>
        <v/>
      </c>
      <c r="AF30" s="215" t="str" cm="1">
        <f t="array" ref="AF30">IF(SUMPRODUCT(('2.3. Trigger and Data Checking'!$C$2:$BXK$2=AF$14)*('2.3. Trigger and Data Checking'!$C10:$BXK10))=0, "", SUMPRODUCT(('2.3. Trigger and Data Checking'!$C$2:$BXK$2=AF$14)*('2.3. Trigger and Data Checking'!$C10:$BXK10)))</f>
        <v/>
      </c>
      <c r="AG30" s="215" t="str" cm="1">
        <f t="array" ref="AG30">IF(SUMPRODUCT(('2.3. Trigger and Data Checking'!$C$2:$BXK$2=AG$14)*('2.3. Trigger and Data Checking'!$C10:$BXK10))=0, "", SUMPRODUCT(('2.3. Trigger and Data Checking'!$C$2:$BXK$2=AG$14)*('2.3. Trigger and Data Checking'!$C10:$BXK10)))</f>
        <v/>
      </c>
      <c r="AH30" s="215" t="str" cm="1">
        <f t="array" ref="AH30">IF(SUMPRODUCT(('2.3. Trigger and Data Checking'!$C$2:$BXK$2=AH$14)*('2.3. Trigger and Data Checking'!$C10:$BXK10))=0, "", SUMPRODUCT(('2.3. Trigger and Data Checking'!$C$2:$BXK$2=AH$14)*('2.3. Trigger and Data Checking'!$C10:$BXK10)))</f>
        <v/>
      </c>
      <c r="AI30" s="215" t="str" cm="1">
        <f t="array" ref="AI30">IF(SUMPRODUCT(('2.3. Trigger and Data Checking'!$C$2:$BXK$2=AI$14)*('2.3. Trigger and Data Checking'!$C10:$BXK10))=0, "", SUMPRODUCT(('2.3. Trigger and Data Checking'!$C$2:$BXK$2=AI$14)*('2.3. Trigger and Data Checking'!$C10:$BXK10)))</f>
        <v/>
      </c>
      <c r="AJ30" s="215" t="str" cm="1">
        <f t="array" ref="AJ30">IF(SUMPRODUCT(('2.3. Trigger and Data Checking'!$C$2:$BXK$2=AJ$14)*('2.3. Trigger and Data Checking'!$C10:$BXK10))=0, "", SUMPRODUCT(('2.3. Trigger and Data Checking'!$C$2:$BXK$2=AJ$14)*('2.3. Trigger and Data Checking'!$C10:$BXK10)))</f>
        <v/>
      </c>
      <c r="AK30" s="215" t="str" cm="1">
        <f t="array" ref="AK30">IF(SUMPRODUCT(('2.3. Trigger and Data Checking'!$C$2:$BXK$2=AK$14)*('2.3. Trigger and Data Checking'!$C10:$BXK10))=0, "", SUMPRODUCT(('2.3. Trigger and Data Checking'!$C$2:$BXK$2=AK$14)*('2.3. Trigger and Data Checking'!$C10:$BXK10)))</f>
        <v/>
      </c>
      <c r="AL30" s="215" t="str" cm="1">
        <f t="array" ref="AL30">IF(SUMPRODUCT(('2.3. Trigger and Data Checking'!$C$2:$BXK$2=AL$14)*('2.3. Trigger and Data Checking'!$C10:$BXK10))=0, "", SUMPRODUCT(('2.3. Trigger and Data Checking'!$C$2:$BXK$2=AL$14)*('2.3. Trigger and Data Checking'!$C10:$BXK10)))</f>
        <v/>
      </c>
      <c r="AM30" s="215" t="str" cm="1">
        <f t="array" ref="AM30">IF(SUMPRODUCT(('2.3. Trigger and Data Checking'!$C$2:$BXK$2=AM$14)*('2.3. Trigger and Data Checking'!$C10:$BXK10))=0, "", SUMPRODUCT(('2.3. Trigger and Data Checking'!$C$2:$BXK$2=AM$14)*('2.3. Trigger and Data Checking'!$C10:$BXK10)))</f>
        <v/>
      </c>
      <c r="AN30" s="215" t="str" cm="1">
        <f t="array" ref="AN30">IF(SUMPRODUCT(('2.3. Trigger and Data Checking'!$C$2:$BXK$2=AN$14)*('2.3. Trigger and Data Checking'!$C10:$BXK10))=0, "", SUMPRODUCT(('2.3. Trigger and Data Checking'!$C$2:$BXK$2=AN$14)*('2.3. Trigger and Data Checking'!$C10:$BXK10)))</f>
        <v/>
      </c>
      <c r="AO30" s="215" t="str" cm="1">
        <f t="array" ref="AO30">IF(SUMPRODUCT(('2.3. Trigger and Data Checking'!$C$2:$BXK$2=AO$14)*('2.3. Trigger and Data Checking'!$C10:$BXK10))=0, "", SUMPRODUCT(('2.3. Trigger and Data Checking'!$C$2:$BXK$2=AO$14)*('2.3. Trigger and Data Checking'!$C10:$BXK10)))</f>
        <v/>
      </c>
      <c r="AP30" s="215" t="str" cm="1">
        <f t="array" ref="AP30">IF(SUMPRODUCT(('2.3. Trigger and Data Checking'!$C$2:$BXK$2=AP$14)*('2.3. Trigger and Data Checking'!$C10:$BXK10))=0, "", SUMPRODUCT(('2.3. Trigger and Data Checking'!$C$2:$BXK$2=AP$14)*('2.3. Trigger and Data Checking'!$C10:$BXK10)))</f>
        <v/>
      </c>
      <c r="AQ30" s="215" t="str" cm="1">
        <f t="array" ref="AQ30">IF(SUMPRODUCT(('2.3. Trigger and Data Checking'!$C$2:$BXK$2=AQ$14)*('2.3. Trigger and Data Checking'!$C10:$BXK10))=0, "", SUMPRODUCT(('2.3. Trigger and Data Checking'!$C$2:$BXK$2=AQ$14)*('2.3. Trigger and Data Checking'!$C10:$BXK10)))</f>
        <v/>
      </c>
      <c r="AR30" s="215" t="str" cm="1">
        <f t="array" ref="AR30">IF(SUMPRODUCT(('2.3. Trigger and Data Checking'!$C$2:$BXK$2=AR$14)*('2.3. Trigger and Data Checking'!$C10:$BXK10))=0, "", SUMPRODUCT(('2.3. Trigger and Data Checking'!$C$2:$BXK$2=AR$14)*('2.3. Trigger and Data Checking'!$C10:$BXK10)))</f>
        <v/>
      </c>
      <c r="AS30" s="215" t="str" cm="1">
        <f t="array" ref="AS30">IF(SUMPRODUCT(('2.3. Trigger and Data Checking'!$C$2:$BXK$2=AS$14)*('2.3. Trigger and Data Checking'!$C10:$BXK10))=0, "", SUMPRODUCT(('2.3. Trigger and Data Checking'!$C$2:$BXK$2=AS$14)*('2.3. Trigger and Data Checking'!$C10:$BXK10)))</f>
        <v/>
      </c>
    </row>
    <row r="31" spans="2:45" ht="14.45">
      <c r="B31" s="208" t="s">
        <v>116</v>
      </c>
      <c r="C31" s="260">
        <f t="shared" si="12"/>
        <v>0</v>
      </c>
      <c r="D31" s="4">
        <f t="shared" si="13"/>
        <v>0</v>
      </c>
      <c r="E31" s="9">
        <f t="shared" si="14"/>
        <v>1140</v>
      </c>
      <c r="F31" s="215" t="str" cm="1">
        <f t="array" ref="F31">IF(SUMPRODUCT(('2.3. Trigger and Data Checking'!$C$2:$BXK$2=F$14)*('2.3. Trigger and Data Checking'!$C11:$BXK11))=0, "", SUMPRODUCT(('2.3. Trigger and Data Checking'!$C$2:$BXK$2=F$14)*('2.3. Trigger and Data Checking'!$C11:$BXK11)))</f>
        <v/>
      </c>
      <c r="G31" s="215" t="str" cm="1">
        <f t="array" ref="G31">IF(SUMPRODUCT(('2.3. Trigger and Data Checking'!$C$2:$BXK$2=G$14)*('2.3. Trigger and Data Checking'!$C11:$BXK11))=0, "", SUMPRODUCT(('2.3. Trigger and Data Checking'!$C$2:$BXK$2=G$14)*('2.3. Trigger and Data Checking'!$C11:$BXK11)))</f>
        <v/>
      </c>
      <c r="H31" s="215" t="str" cm="1">
        <f t="array" ref="H31">IF(SUMPRODUCT(('2.3. Trigger and Data Checking'!$C$2:$BXK$2=H$14)*('2.3. Trigger and Data Checking'!$C11:$BXK11))=0, "", SUMPRODUCT(('2.3. Trigger and Data Checking'!$C$2:$BXK$2=H$14)*('2.3. Trigger and Data Checking'!$C11:$BXK11)))</f>
        <v/>
      </c>
      <c r="I31" s="215" t="str" cm="1">
        <f t="array" ref="I31">IF(SUMPRODUCT(('2.3. Trigger and Data Checking'!$C$2:$BXK$2=I$14)*('2.3. Trigger and Data Checking'!$C11:$BXK11))=0, "", SUMPRODUCT(('2.3. Trigger and Data Checking'!$C$2:$BXK$2=I$14)*('2.3. Trigger and Data Checking'!$C11:$BXK11)))</f>
        <v/>
      </c>
      <c r="J31" s="215" t="str" cm="1">
        <f t="array" ref="J31">IF(SUMPRODUCT(('2.3. Trigger and Data Checking'!$C$2:$BXK$2=J$14)*('2.3. Trigger and Data Checking'!$C11:$BXK11))=0, "", SUMPRODUCT(('2.3. Trigger and Data Checking'!$C$2:$BXK$2=J$14)*('2.3. Trigger and Data Checking'!$C11:$BXK11)))</f>
        <v/>
      </c>
      <c r="K31" s="215" t="str" cm="1">
        <f t="array" ref="K31">IF(SUMPRODUCT(('2.3. Trigger and Data Checking'!$C$2:$BXK$2=K$14)*('2.3. Trigger and Data Checking'!$C11:$BXK11))=0, "", SUMPRODUCT(('2.3. Trigger and Data Checking'!$C$2:$BXK$2=K$14)*('2.3. Trigger and Data Checking'!$C11:$BXK11)))</f>
        <v/>
      </c>
      <c r="L31" s="215" t="str" cm="1">
        <f t="array" ref="L31">IF(SUMPRODUCT(('2.3. Trigger and Data Checking'!$C$2:$BXK$2=L$14)*('2.3. Trigger and Data Checking'!$C11:$BXK11))=0, "", SUMPRODUCT(('2.3. Trigger and Data Checking'!$C$2:$BXK$2=L$14)*('2.3. Trigger and Data Checking'!$C11:$BXK11)))</f>
        <v/>
      </c>
      <c r="M31" s="215" t="str" cm="1">
        <f t="array" ref="M31">IF(SUMPRODUCT(('2.3. Trigger and Data Checking'!$C$2:$BXK$2=M$14)*('2.3. Trigger and Data Checking'!$C11:$BXK11))=0, "", SUMPRODUCT(('2.3. Trigger and Data Checking'!$C$2:$BXK$2=M$14)*('2.3. Trigger and Data Checking'!$C11:$BXK11)))</f>
        <v/>
      </c>
      <c r="N31" s="215" t="str" cm="1">
        <f t="array" ref="N31">IF(SUMPRODUCT(('2.3. Trigger and Data Checking'!$C$2:$BXK$2=N$14)*('2.3. Trigger and Data Checking'!$C11:$BXK11))=0, "", SUMPRODUCT(('2.3. Trigger and Data Checking'!$C$2:$BXK$2=N$14)*('2.3. Trigger and Data Checking'!$C11:$BXK11)))</f>
        <v/>
      </c>
      <c r="O31" s="215" t="str" cm="1">
        <f t="array" ref="O31">IF(SUMPRODUCT(('2.3. Trigger and Data Checking'!$C$2:$BXK$2=O$14)*('2.3. Trigger and Data Checking'!$C11:$BXK11))=0, "", SUMPRODUCT(('2.3. Trigger and Data Checking'!$C$2:$BXK$2=O$14)*('2.3. Trigger and Data Checking'!$C11:$BXK11)))</f>
        <v/>
      </c>
      <c r="P31" s="215" t="str" cm="1">
        <f t="array" ref="P31">IF(SUMPRODUCT(('2.3. Trigger and Data Checking'!$C$2:$BXK$2=P$14)*('2.3. Trigger and Data Checking'!$C11:$BXK11))=0, "", SUMPRODUCT(('2.3. Trigger and Data Checking'!$C$2:$BXK$2=P$14)*('2.3. Trigger and Data Checking'!$C11:$BXK11)))</f>
        <v/>
      </c>
      <c r="Q31" s="215" t="str" cm="1">
        <f t="array" ref="Q31">IF(SUMPRODUCT(('2.3. Trigger and Data Checking'!$C$2:$BXK$2=Q$14)*('2.3. Trigger and Data Checking'!$C11:$BXK11))=0, "", SUMPRODUCT(('2.3. Trigger and Data Checking'!$C$2:$BXK$2=Q$14)*('2.3. Trigger and Data Checking'!$C11:$BXK11)))</f>
        <v/>
      </c>
      <c r="R31" s="215" t="str" cm="1">
        <f t="array" ref="R31">IF(SUMPRODUCT(('2.3. Trigger and Data Checking'!$C$2:$BXK$2=R$14)*('2.3. Trigger and Data Checking'!$C11:$BXK11))=0, "", SUMPRODUCT(('2.3. Trigger and Data Checking'!$C$2:$BXK$2=R$14)*('2.3. Trigger and Data Checking'!$C11:$BXK11)))</f>
        <v/>
      </c>
      <c r="S31" s="215" cm="1">
        <f t="array" ref="S31">IF(SUMPRODUCT(('2.3. Trigger and Data Checking'!$C$2:$BXK$2=S$14)*('2.3. Trigger and Data Checking'!$C11:$BXK11))=0, "", SUMPRODUCT(('2.3. Trigger and Data Checking'!$C$2:$BXK$2=S$14)*('2.3. Trigger and Data Checking'!$C11:$BXK11)))</f>
        <v>34</v>
      </c>
      <c r="T31" s="215" cm="1">
        <f t="array" ref="T31">IF(SUMPRODUCT(('2.3. Trigger and Data Checking'!$C$2:$BXK$2=T$14)*('2.3. Trigger and Data Checking'!$C11:$BXK11))=0, "", SUMPRODUCT(('2.3. Trigger and Data Checking'!$C$2:$BXK$2=T$14)*('2.3. Trigger and Data Checking'!$C11:$BXK11)))</f>
        <v>18</v>
      </c>
      <c r="U31" s="215" cm="1">
        <f t="array" ref="U31">IF(SUMPRODUCT(('2.3. Trigger and Data Checking'!$C$2:$BXK$2=U$14)*('2.3. Trigger and Data Checking'!$C11:$BXK11))=0, "", SUMPRODUCT(('2.3. Trigger and Data Checking'!$C$2:$BXK$2=U$14)*('2.3. Trigger and Data Checking'!$C11:$BXK11)))</f>
        <v>6</v>
      </c>
      <c r="V31" s="215" cm="1">
        <f t="array" ref="V31">IF(SUMPRODUCT(('2.3. Trigger and Data Checking'!$C$2:$BXK$2=V$14)*('2.3. Trigger and Data Checking'!$C11:$BXK11))=0, "", SUMPRODUCT(('2.3. Trigger and Data Checking'!$C$2:$BXK$2=V$14)*('2.3. Trigger and Data Checking'!$C11:$BXK11)))</f>
        <v>37</v>
      </c>
      <c r="W31" s="215" cm="1">
        <f t="array" ref="W31">IF(SUMPRODUCT(('2.3. Trigger and Data Checking'!$C$2:$BXK$2=W$14)*('2.3. Trigger and Data Checking'!$C11:$BXK11))=0, "", SUMPRODUCT(('2.3. Trigger and Data Checking'!$C$2:$BXK$2=W$14)*('2.3. Trigger and Data Checking'!$C11:$BXK11)))</f>
        <v>113</v>
      </c>
      <c r="X31" s="215" cm="1">
        <f t="array" ref="X31">IF(SUMPRODUCT(('2.3. Trigger and Data Checking'!$C$2:$BXK$2=X$14)*('2.3. Trigger and Data Checking'!$C11:$BXK11))=0, "", SUMPRODUCT(('2.3. Trigger and Data Checking'!$C$2:$BXK$2=X$14)*('2.3. Trigger and Data Checking'!$C11:$BXK11)))</f>
        <v>107</v>
      </c>
      <c r="Y31" s="215" cm="1">
        <f t="array" ref="Y31">IF(SUMPRODUCT(('2.3. Trigger and Data Checking'!$C$2:$BXK$2=Y$14)*('2.3. Trigger and Data Checking'!$C11:$BXK11))=0, "", SUMPRODUCT(('2.3. Trigger and Data Checking'!$C$2:$BXK$2=Y$14)*('2.3. Trigger and Data Checking'!$C11:$BXK11)))</f>
        <v>57</v>
      </c>
      <c r="Z31" s="215" cm="1">
        <f t="array" ref="Z31">IF(SUMPRODUCT(('2.3. Trigger and Data Checking'!$C$2:$BXK$2=Z$14)*('2.3. Trigger and Data Checking'!$C11:$BXK11))=0, "", SUMPRODUCT(('2.3. Trigger and Data Checking'!$C$2:$BXK$2=Z$14)*('2.3. Trigger and Data Checking'!$C11:$BXK11)))</f>
        <v>70</v>
      </c>
      <c r="AA31" s="215" cm="1">
        <f t="array" ref="AA31">IF(SUMPRODUCT(('2.3. Trigger and Data Checking'!$C$2:$BXK$2=AA$14)*('2.3. Trigger and Data Checking'!$C11:$BXK11))=0, "", SUMPRODUCT(('2.3. Trigger and Data Checking'!$C$2:$BXK$2=AA$14)*('2.3. Trigger and Data Checking'!$C11:$BXK11)))</f>
        <v>142</v>
      </c>
      <c r="AB31" s="215" cm="1">
        <f t="array" ref="AB31">IF(SUMPRODUCT(('2.3. Trigger and Data Checking'!$C$2:$BXK$2=AB$14)*('2.3. Trigger and Data Checking'!$C11:$BXK11))=0, "", SUMPRODUCT(('2.3. Trigger and Data Checking'!$C$2:$BXK$2=AB$14)*('2.3. Trigger and Data Checking'!$C11:$BXK11)))</f>
        <v>28</v>
      </c>
      <c r="AC31" s="215" t="str" cm="1">
        <f t="array" ref="AC31">IF(SUMPRODUCT(('2.3. Trigger and Data Checking'!$C$2:$BXK$2=AC$14)*('2.3. Trigger and Data Checking'!$C11:$BXK11))=0, "", SUMPRODUCT(('2.3. Trigger and Data Checking'!$C$2:$BXK$2=AC$14)*('2.3. Trigger and Data Checking'!$C11:$BXK11)))</f>
        <v/>
      </c>
      <c r="AD31" s="215" cm="1">
        <f t="array" ref="AD31">IF(SUMPRODUCT(('2.3. Trigger and Data Checking'!$C$2:$BXK$2=AD$14)*('2.3. Trigger and Data Checking'!$C11:$BXK11))=0, "", SUMPRODUCT(('2.3. Trigger and Data Checking'!$C$2:$BXK$2=AD$14)*('2.3. Trigger and Data Checking'!$C11:$BXK11)))</f>
        <v>86</v>
      </c>
      <c r="AE31" s="215" cm="1">
        <f t="array" ref="AE31">IF(SUMPRODUCT(('2.3. Trigger and Data Checking'!$C$2:$BXK$2=AE$14)*('2.3. Trigger and Data Checking'!$C11:$BXK11))=0, "", SUMPRODUCT(('2.3. Trigger and Data Checking'!$C$2:$BXK$2=AE$14)*('2.3. Trigger and Data Checking'!$C11:$BXK11)))</f>
        <v>84</v>
      </c>
      <c r="AF31" s="215" cm="1">
        <f t="array" ref="AF31">IF(SUMPRODUCT(('2.3. Trigger and Data Checking'!$C$2:$BXK$2=AF$14)*('2.3. Trigger and Data Checking'!$C11:$BXK11))=0, "", SUMPRODUCT(('2.3. Trigger and Data Checking'!$C$2:$BXK$2=AF$14)*('2.3. Trigger and Data Checking'!$C11:$BXK11)))</f>
        <v>109</v>
      </c>
      <c r="AG31" s="215" cm="1">
        <f t="array" ref="AG31">IF(SUMPRODUCT(('2.3. Trigger and Data Checking'!$C$2:$BXK$2=AG$14)*('2.3. Trigger and Data Checking'!$C11:$BXK11))=0, "", SUMPRODUCT(('2.3. Trigger and Data Checking'!$C$2:$BXK$2=AG$14)*('2.3. Trigger and Data Checking'!$C11:$BXK11)))</f>
        <v>125</v>
      </c>
      <c r="AH31" s="215" cm="1">
        <f t="array" ref="AH31">IF(SUMPRODUCT(('2.3. Trigger and Data Checking'!$C$2:$BXK$2=AH$14)*('2.3. Trigger and Data Checking'!$C11:$BXK11))=0, "", SUMPRODUCT(('2.3. Trigger and Data Checking'!$C$2:$BXK$2=AH$14)*('2.3. Trigger and Data Checking'!$C11:$BXK11)))</f>
        <v>124</v>
      </c>
      <c r="AI31" s="215" t="str" cm="1">
        <f t="array" ref="AI31">IF(SUMPRODUCT(('2.3. Trigger and Data Checking'!$C$2:$BXK$2=AI$14)*('2.3. Trigger and Data Checking'!$C11:$BXK11))=0, "", SUMPRODUCT(('2.3. Trigger and Data Checking'!$C$2:$BXK$2=AI$14)*('2.3. Trigger and Data Checking'!$C11:$BXK11)))</f>
        <v/>
      </c>
      <c r="AJ31" s="215" t="str" cm="1">
        <f t="array" ref="AJ31">IF(SUMPRODUCT(('2.3. Trigger and Data Checking'!$C$2:$BXK$2=AJ$14)*('2.3. Trigger and Data Checking'!$C11:$BXK11))=0, "", SUMPRODUCT(('2.3. Trigger and Data Checking'!$C$2:$BXK$2=AJ$14)*('2.3. Trigger and Data Checking'!$C11:$BXK11)))</f>
        <v/>
      </c>
      <c r="AK31" s="215" t="str" cm="1">
        <f t="array" ref="AK31">IF(SUMPRODUCT(('2.3. Trigger and Data Checking'!$C$2:$BXK$2=AK$14)*('2.3. Trigger and Data Checking'!$C11:$BXK11))=0, "", SUMPRODUCT(('2.3. Trigger and Data Checking'!$C$2:$BXK$2=AK$14)*('2.3. Trigger and Data Checking'!$C11:$BXK11)))</f>
        <v/>
      </c>
      <c r="AL31" s="215" t="str" cm="1">
        <f t="array" ref="AL31">IF(SUMPRODUCT(('2.3. Trigger and Data Checking'!$C$2:$BXK$2=AL$14)*('2.3. Trigger and Data Checking'!$C11:$BXK11))=0, "", SUMPRODUCT(('2.3. Trigger and Data Checking'!$C$2:$BXK$2=AL$14)*('2.3. Trigger and Data Checking'!$C11:$BXK11)))</f>
        <v/>
      </c>
      <c r="AM31" s="215" t="str" cm="1">
        <f t="array" ref="AM31">IF(SUMPRODUCT(('2.3. Trigger and Data Checking'!$C$2:$BXK$2=AM$14)*('2.3. Trigger and Data Checking'!$C11:$BXK11))=0, "", SUMPRODUCT(('2.3. Trigger and Data Checking'!$C$2:$BXK$2=AM$14)*('2.3. Trigger and Data Checking'!$C11:$BXK11)))</f>
        <v/>
      </c>
      <c r="AN31" s="215" t="str" cm="1">
        <f t="array" ref="AN31">IF(SUMPRODUCT(('2.3. Trigger and Data Checking'!$C$2:$BXK$2=AN$14)*('2.3. Trigger and Data Checking'!$C11:$BXK11))=0, "", SUMPRODUCT(('2.3. Trigger and Data Checking'!$C$2:$BXK$2=AN$14)*('2.3. Trigger and Data Checking'!$C11:$BXK11)))</f>
        <v/>
      </c>
      <c r="AO31" s="215" t="str" cm="1">
        <f t="array" ref="AO31">IF(SUMPRODUCT(('2.3. Trigger and Data Checking'!$C$2:$BXK$2=AO$14)*('2.3. Trigger and Data Checking'!$C11:$BXK11))=0, "", SUMPRODUCT(('2.3. Trigger and Data Checking'!$C$2:$BXK$2=AO$14)*('2.3. Trigger and Data Checking'!$C11:$BXK11)))</f>
        <v/>
      </c>
      <c r="AP31" s="215" t="str" cm="1">
        <f t="array" ref="AP31">IF(SUMPRODUCT(('2.3. Trigger and Data Checking'!$C$2:$BXK$2=AP$14)*('2.3. Trigger and Data Checking'!$C11:$BXK11))=0, "", SUMPRODUCT(('2.3. Trigger and Data Checking'!$C$2:$BXK$2=AP$14)*('2.3. Trigger and Data Checking'!$C11:$BXK11)))</f>
        <v/>
      </c>
      <c r="AQ31" s="215" t="str" cm="1">
        <f t="array" ref="AQ31">IF(SUMPRODUCT(('2.3. Trigger and Data Checking'!$C$2:$BXK$2=AQ$14)*('2.3. Trigger and Data Checking'!$C11:$BXK11))=0, "", SUMPRODUCT(('2.3. Trigger and Data Checking'!$C$2:$BXK$2=AQ$14)*('2.3. Trigger and Data Checking'!$C11:$BXK11)))</f>
        <v/>
      </c>
      <c r="AR31" s="215" t="str" cm="1">
        <f t="array" ref="AR31">IF(SUMPRODUCT(('2.3. Trigger and Data Checking'!$C$2:$BXK$2=AR$14)*('2.3. Trigger and Data Checking'!$C11:$BXK11))=0, "", SUMPRODUCT(('2.3. Trigger and Data Checking'!$C$2:$BXK$2=AR$14)*('2.3. Trigger and Data Checking'!$C11:$BXK11)))</f>
        <v/>
      </c>
      <c r="AS31" s="215" t="str" cm="1">
        <f t="array" ref="AS31">IF(SUMPRODUCT(('2.3. Trigger and Data Checking'!$C$2:$BXK$2=AS$14)*('2.3. Trigger and Data Checking'!$C11:$BXK11))=0, "", SUMPRODUCT(('2.3. Trigger and Data Checking'!$C$2:$BXK$2=AS$14)*('2.3. Trigger and Data Checking'!$C11:$BXK11)))</f>
        <v/>
      </c>
    </row>
    <row r="32" spans="2:45" ht="14.45">
      <c r="B32" s="208" t="s">
        <v>117</v>
      </c>
      <c r="C32" s="260">
        <f t="shared" si="12"/>
        <v>0</v>
      </c>
      <c r="D32" s="4">
        <f t="shared" si="13"/>
        <v>0</v>
      </c>
      <c r="E32" s="9">
        <f t="shared" si="14"/>
        <v>1554</v>
      </c>
      <c r="F32" s="215" t="str" cm="1">
        <f t="array" ref="F32">IF(SUMPRODUCT(('2.3. Trigger and Data Checking'!$C$2:$BXK$2=F$14)*('2.3. Trigger and Data Checking'!$C12:$BXK12))=0, "", SUMPRODUCT(('2.3. Trigger and Data Checking'!$C$2:$BXK$2=F$14)*('2.3. Trigger and Data Checking'!$C12:$BXK12)))</f>
        <v/>
      </c>
      <c r="G32" s="215" t="str" cm="1">
        <f t="array" ref="G32">IF(SUMPRODUCT(('2.3. Trigger and Data Checking'!$C$2:$BXK$2=G$14)*('2.3. Trigger and Data Checking'!$C12:$BXK12))=0, "", SUMPRODUCT(('2.3. Trigger and Data Checking'!$C$2:$BXK$2=G$14)*('2.3. Trigger and Data Checking'!$C12:$BXK12)))</f>
        <v/>
      </c>
      <c r="H32" s="215" t="str" cm="1">
        <f t="array" ref="H32">IF(SUMPRODUCT(('2.3. Trigger and Data Checking'!$C$2:$BXK$2=H$14)*('2.3. Trigger and Data Checking'!$C12:$BXK12))=0, "", SUMPRODUCT(('2.3. Trigger and Data Checking'!$C$2:$BXK$2=H$14)*('2.3. Trigger and Data Checking'!$C12:$BXK12)))</f>
        <v/>
      </c>
      <c r="I32" s="215" t="str" cm="1">
        <f t="array" ref="I32">IF(SUMPRODUCT(('2.3. Trigger and Data Checking'!$C$2:$BXK$2=I$14)*('2.3. Trigger and Data Checking'!$C12:$BXK12))=0, "", SUMPRODUCT(('2.3. Trigger and Data Checking'!$C$2:$BXK$2=I$14)*('2.3. Trigger and Data Checking'!$C12:$BXK12)))</f>
        <v/>
      </c>
      <c r="J32" s="215" t="str" cm="1">
        <f t="array" ref="J32">IF(SUMPRODUCT(('2.3. Trigger and Data Checking'!$C$2:$BXK$2=J$14)*('2.3. Trigger and Data Checking'!$C12:$BXK12))=0, "", SUMPRODUCT(('2.3. Trigger and Data Checking'!$C$2:$BXK$2=J$14)*('2.3. Trigger and Data Checking'!$C12:$BXK12)))</f>
        <v/>
      </c>
      <c r="K32" s="215" t="str" cm="1">
        <f t="array" ref="K32">IF(SUMPRODUCT(('2.3. Trigger and Data Checking'!$C$2:$BXK$2=K$14)*('2.3. Trigger and Data Checking'!$C12:$BXK12))=0, "", SUMPRODUCT(('2.3. Trigger and Data Checking'!$C$2:$BXK$2=K$14)*('2.3. Trigger and Data Checking'!$C12:$BXK12)))</f>
        <v/>
      </c>
      <c r="L32" s="215" cm="1">
        <f t="array" ref="L32">IF(SUMPRODUCT(('2.3. Trigger and Data Checking'!$C$2:$BXK$2=L$14)*('2.3. Trigger and Data Checking'!$C12:$BXK12))=0, "", SUMPRODUCT(('2.3. Trigger and Data Checking'!$C$2:$BXK$2=L$14)*('2.3. Trigger and Data Checking'!$C12:$BXK12)))</f>
        <v>58</v>
      </c>
      <c r="M32" s="215" cm="1">
        <f t="array" ref="M32">IF(SUMPRODUCT(('2.3. Trigger and Data Checking'!$C$2:$BXK$2=M$14)*('2.3. Trigger and Data Checking'!$C12:$BXK12))=0, "", SUMPRODUCT(('2.3. Trigger and Data Checking'!$C$2:$BXK$2=M$14)*('2.3. Trigger and Data Checking'!$C12:$BXK12)))</f>
        <v>61</v>
      </c>
      <c r="N32" s="215" cm="1">
        <f t="array" ref="N32">IF(SUMPRODUCT(('2.3. Trigger and Data Checking'!$C$2:$BXK$2=N$14)*('2.3. Trigger and Data Checking'!$C12:$BXK12))=0, "", SUMPRODUCT(('2.3. Trigger and Data Checking'!$C$2:$BXK$2=N$14)*('2.3. Trigger and Data Checking'!$C12:$BXK12)))</f>
        <v>159</v>
      </c>
      <c r="O32" s="215" t="str" cm="1">
        <f t="array" ref="O32">IF(SUMPRODUCT(('2.3. Trigger and Data Checking'!$C$2:$BXK$2=O$14)*('2.3. Trigger and Data Checking'!$C12:$BXK12))=0, "", SUMPRODUCT(('2.3. Trigger and Data Checking'!$C$2:$BXK$2=O$14)*('2.3. Trigger and Data Checking'!$C12:$BXK12)))</f>
        <v/>
      </c>
      <c r="P32" s="215" cm="1">
        <f t="array" ref="P32">IF(SUMPRODUCT(('2.3. Trigger and Data Checking'!$C$2:$BXK$2=P$14)*('2.3. Trigger and Data Checking'!$C12:$BXK12))=0, "", SUMPRODUCT(('2.3. Trigger and Data Checking'!$C$2:$BXK$2=P$14)*('2.3. Trigger and Data Checking'!$C12:$BXK12)))</f>
        <v>198</v>
      </c>
      <c r="Q32" s="215" cm="1">
        <f t="array" ref="Q32">IF(SUMPRODUCT(('2.3. Trigger and Data Checking'!$C$2:$BXK$2=Q$14)*('2.3. Trigger and Data Checking'!$C12:$BXK12))=0, "", SUMPRODUCT(('2.3. Trigger and Data Checking'!$C$2:$BXK$2=Q$14)*('2.3. Trigger and Data Checking'!$C12:$BXK12)))</f>
        <v>147</v>
      </c>
      <c r="R32" s="215" t="str" cm="1">
        <f t="array" ref="R32">IF(SUMPRODUCT(('2.3. Trigger and Data Checking'!$C$2:$BXK$2=R$14)*('2.3. Trigger and Data Checking'!$C12:$BXK12))=0, "", SUMPRODUCT(('2.3. Trigger and Data Checking'!$C$2:$BXK$2=R$14)*('2.3. Trigger and Data Checking'!$C12:$BXK12)))</f>
        <v/>
      </c>
      <c r="S32" s="215" cm="1">
        <f t="array" ref="S32">IF(SUMPRODUCT(('2.3. Trigger and Data Checking'!$C$2:$BXK$2=S$14)*('2.3. Trigger and Data Checking'!$C12:$BXK12))=0, "", SUMPRODUCT(('2.3. Trigger and Data Checking'!$C$2:$BXK$2=S$14)*('2.3. Trigger and Data Checking'!$C12:$BXK12)))</f>
        <v>27</v>
      </c>
      <c r="T32" s="215" t="str" cm="1">
        <f t="array" ref="T32">IF(SUMPRODUCT(('2.3. Trigger and Data Checking'!$C$2:$BXK$2=T$14)*('2.3. Trigger and Data Checking'!$C12:$BXK12))=0, "", SUMPRODUCT(('2.3. Trigger and Data Checking'!$C$2:$BXK$2=T$14)*('2.3. Trigger and Data Checking'!$C12:$BXK12)))</f>
        <v/>
      </c>
      <c r="U32" s="215" t="str" cm="1">
        <f t="array" ref="U32">IF(SUMPRODUCT(('2.3. Trigger and Data Checking'!$C$2:$BXK$2=U$14)*('2.3. Trigger and Data Checking'!$C12:$BXK12))=0, "", SUMPRODUCT(('2.3. Trigger and Data Checking'!$C$2:$BXK$2=U$14)*('2.3. Trigger and Data Checking'!$C12:$BXK12)))</f>
        <v/>
      </c>
      <c r="V32" s="215" t="str" cm="1">
        <f t="array" ref="V32">IF(SUMPRODUCT(('2.3. Trigger and Data Checking'!$C$2:$BXK$2=V$14)*('2.3. Trigger and Data Checking'!$C12:$BXK12))=0, "", SUMPRODUCT(('2.3. Trigger and Data Checking'!$C$2:$BXK$2=V$14)*('2.3. Trigger and Data Checking'!$C12:$BXK12)))</f>
        <v/>
      </c>
      <c r="W32" s="215" cm="1">
        <f t="array" ref="W32">IF(SUMPRODUCT(('2.3. Trigger and Data Checking'!$C$2:$BXK$2=W$14)*('2.3. Trigger and Data Checking'!$C12:$BXK12))=0, "", SUMPRODUCT(('2.3. Trigger and Data Checking'!$C$2:$BXK$2=W$14)*('2.3. Trigger and Data Checking'!$C12:$BXK12)))</f>
        <v>89</v>
      </c>
      <c r="X32" s="215" cm="1">
        <f t="array" ref="X32">IF(SUMPRODUCT(('2.3. Trigger and Data Checking'!$C$2:$BXK$2=X$14)*('2.3. Trigger and Data Checking'!$C12:$BXK12))=0, "", SUMPRODUCT(('2.3. Trigger and Data Checking'!$C$2:$BXK$2=X$14)*('2.3. Trigger and Data Checking'!$C12:$BXK12)))</f>
        <v>125</v>
      </c>
      <c r="Y32" s="215" cm="1">
        <f t="array" ref="Y32">IF(SUMPRODUCT(('2.3. Trigger and Data Checking'!$C$2:$BXK$2=Y$14)*('2.3. Trigger and Data Checking'!$C12:$BXK12))=0, "", SUMPRODUCT(('2.3. Trigger and Data Checking'!$C$2:$BXK$2=Y$14)*('2.3. Trigger and Data Checking'!$C12:$BXK12)))</f>
        <v>251</v>
      </c>
      <c r="Z32" s="215" cm="1">
        <f t="array" ref="Z32">IF(SUMPRODUCT(('2.3. Trigger and Data Checking'!$C$2:$BXK$2=Z$14)*('2.3. Trigger and Data Checking'!$C12:$BXK12))=0, "", SUMPRODUCT(('2.3. Trigger and Data Checking'!$C$2:$BXK$2=Z$14)*('2.3. Trigger and Data Checking'!$C12:$BXK12)))</f>
        <v>19</v>
      </c>
      <c r="AA32" s="215" cm="1">
        <f t="array" ref="AA32">IF(SUMPRODUCT(('2.3. Trigger and Data Checking'!$C$2:$BXK$2=AA$14)*('2.3. Trigger and Data Checking'!$C12:$BXK12))=0, "", SUMPRODUCT(('2.3. Trigger and Data Checking'!$C$2:$BXK$2=AA$14)*('2.3. Trigger and Data Checking'!$C12:$BXK12)))</f>
        <v>92</v>
      </c>
      <c r="AB32" s="215" cm="1">
        <f t="array" ref="AB32">IF(SUMPRODUCT(('2.3. Trigger and Data Checking'!$C$2:$BXK$2=AB$14)*('2.3. Trigger and Data Checking'!$C12:$BXK12))=0, "", SUMPRODUCT(('2.3. Trigger and Data Checking'!$C$2:$BXK$2=AB$14)*('2.3. Trigger and Data Checking'!$C12:$BXK12)))</f>
        <v>49</v>
      </c>
      <c r="AC32" s="215" t="str" cm="1">
        <f t="array" ref="AC32">IF(SUMPRODUCT(('2.3. Trigger and Data Checking'!$C$2:$BXK$2=AC$14)*('2.3. Trigger and Data Checking'!$C12:$BXK12))=0, "", SUMPRODUCT(('2.3. Trigger and Data Checking'!$C$2:$BXK$2=AC$14)*('2.3. Trigger and Data Checking'!$C12:$BXK12)))</f>
        <v/>
      </c>
      <c r="AD32" s="215" cm="1">
        <f t="array" ref="AD32">IF(SUMPRODUCT(('2.3. Trigger and Data Checking'!$C$2:$BXK$2=AD$14)*('2.3. Trigger and Data Checking'!$C12:$BXK12))=0, "", SUMPRODUCT(('2.3. Trigger and Data Checking'!$C$2:$BXK$2=AD$14)*('2.3. Trigger and Data Checking'!$C12:$BXK12)))</f>
        <v>85</v>
      </c>
      <c r="AE32" s="215" cm="1">
        <f t="array" ref="AE32">IF(SUMPRODUCT(('2.3. Trigger and Data Checking'!$C$2:$BXK$2=AE$14)*('2.3. Trigger and Data Checking'!$C12:$BXK12))=0, "", SUMPRODUCT(('2.3. Trigger and Data Checking'!$C$2:$BXK$2=AE$14)*('2.3. Trigger and Data Checking'!$C12:$BXK12)))</f>
        <v>49</v>
      </c>
      <c r="AF32" s="215" cm="1">
        <f t="array" ref="AF32">IF(SUMPRODUCT(('2.3. Trigger and Data Checking'!$C$2:$BXK$2=AF$14)*('2.3. Trigger and Data Checking'!$C12:$BXK12))=0, "", SUMPRODUCT(('2.3. Trigger and Data Checking'!$C$2:$BXK$2=AF$14)*('2.3. Trigger and Data Checking'!$C12:$BXK12)))</f>
        <v>34</v>
      </c>
      <c r="AG32" s="215" cm="1">
        <f t="array" ref="AG32">IF(SUMPRODUCT(('2.3. Trigger and Data Checking'!$C$2:$BXK$2=AG$14)*('2.3. Trigger and Data Checking'!$C12:$BXK12))=0, "", SUMPRODUCT(('2.3. Trigger and Data Checking'!$C$2:$BXK$2=AG$14)*('2.3. Trigger and Data Checking'!$C12:$BXK12)))</f>
        <v>51</v>
      </c>
      <c r="AH32" s="215" cm="1">
        <f t="array" ref="AH32">IF(SUMPRODUCT(('2.3. Trigger and Data Checking'!$C$2:$BXK$2=AH$14)*('2.3. Trigger and Data Checking'!$C12:$BXK12))=0, "", SUMPRODUCT(('2.3. Trigger and Data Checking'!$C$2:$BXK$2=AH$14)*('2.3. Trigger and Data Checking'!$C12:$BXK12)))</f>
        <v>60</v>
      </c>
      <c r="AI32" s="215" t="str" cm="1">
        <f t="array" ref="AI32">IF(SUMPRODUCT(('2.3. Trigger and Data Checking'!$C$2:$BXK$2=AI$14)*('2.3. Trigger and Data Checking'!$C12:$BXK12))=0, "", SUMPRODUCT(('2.3. Trigger and Data Checking'!$C$2:$BXK$2=AI$14)*('2.3. Trigger and Data Checking'!$C12:$BXK12)))</f>
        <v/>
      </c>
      <c r="AJ32" s="215" t="str" cm="1">
        <f t="array" ref="AJ32">IF(SUMPRODUCT(('2.3. Trigger and Data Checking'!$C$2:$BXK$2=AJ$14)*('2.3. Trigger and Data Checking'!$C12:$BXK12))=0, "", SUMPRODUCT(('2.3. Trigger and Data Checking'!$C$2:$BXK$2=AJ$14)*('2.3. Trigger and Data Checking'!$C12:$BXK12)))</f>
        <v/>
      </c>
      <c r="AK32" s="215" t="str" cm="1">
        <f t="array" ref="AK32">IF(SUMPRODUCT(('2.3. Trigger and Data Checking'!$C$2:$BXK$2=AK$14)*('2.3. Trigger and Data Checking'!$C12:$BXK12))=0, "", SUMPRODUCT(('2.3. Trigger and Data Checking'!$C$2:$BXK$2=AK$14)*('2.3. Trigger and Data Checking'!$C12:$BXK12)))</f>
        <v/>
      </c>
      <c r="AL32" s="215" t="str" cm="1">
        <f t="array" ref="AL32">IF(SUMPRODUCT(('2.3. Trigger and Data Checking'!$C$2:$BXK$2=AL$14)*('2.3. Trigger and Data Checking'!$C12:$BXK12))=0, "", SUMPRODUCT(('2.3. Trigger and Data Checking'!$C$2:$BXK$2=AL$14)*('2.3. Trigger and Data Checking'!$C12:$BXK12)))</f>
        <v/>
      </c>
      <c r="AM32" s="215" t="str" cm="1">
        <f t="array" ref="AM32">IF(SUMPRODUCT(('2.3. Trigger and Data Checking'!$C$2:$BXK$2=AM$14)*('2.3. Trigger and Data Checking'!$C12:$BXK12))=0, "", SUMPRODUCT(('2.3. Trigger and Data Checking'!$C$2:$BXK$2=AM$14)*('2.3. Trigger and Data Checking'!$C12:$BXK12)))</f>
        <v/>
      </c>
      <c r="AN32" s="215" t="str" cm="1">
        <f t="array" ref="AN32">IF(SUMPRODUCT(('2.3. Trigger and Data Checking'!$C$2:$BXK$2=AN$14)*('2.3. Trigger and Data Checking'!$C12:$BXK12))=0, "", SUMPRODUCT(('2.3. Trigger and Data Checking'!$C$2:$BXK$2=AN$14)*('2.3. Trigger and Data Checking'!$C12:$BXK12)))</f>
        <v/>
      </c>
      <c r="AO32" s="215" t="str" cm="1">
        <f t="array" ref="AO32">IF(SUMPRODUCT(('2.3. Trigger and Data Checking'!$C$2:$BXK$2=AO$14)*('2.3. Trigger and Data Checking'!$C12:$BXK12))=0, "", SUMPRODUCT(('2.3. Trigger and Data Checking'!$C$2:$BXK$2=AO$14)*('2.3. Trigger and Data Checking'!$C12:$BXK12)))</f>
        <v/>
      </c>
      <c r="AP32" s="215" t="str" cm="1">
        <f t="array" ref="AP32">IF(SUMPRODUCT(('2.3. Trigger and Data Checking'!$C$2:$BXK$2=AP$14)*('2.3. Trigger and Data Checking'!$C12:$BXK12))=0, "", SUMPRODUCT(('2.3. Trigger and Data Checking'!$C$2:$BXK$2=AP$14)*('2.3. Trigger and Data Checking'!$C12:$BXK12)))</f>
        <v/>
      </c>
      <c r="AQ32" s="215" t="str" cm="1">
        <f t="array" ref="AQ32">IF(SUMPRODUCT(('2.3. Trigger and Data Checking'!$C$2:$BXK$2=AQ$14)*('2.3. Trigger and Data Checking'!$C12:$BXK12))=0, "", SUMPRODUCT(('2.3. Trigger and Data Checking'!$C$2:$BXK$2=AQ$14)*('2.3. Trigger and Data Checking'!$C12:$BXK12)))</f>
        <v/>
      </c>
      <c r="AR32" s="215" t="str" cm="1">
        <f t="array" ref="AR32">IF(SUMPRODUCT(('2.3. Trigger and Data Checking'!$C$2:$BXK$2=AR$14)*('2.3. Trigger and Data Checking'!$C12:$BXK12))=0, "", SUMPRODUCT(('2.3. Trigger and Data Checking'!$C$2:$BXK$2=AR$14)*('2.3. Trigger and Data Checking'!$C12:$BXK12)))</f>
        <v/>
      </c>
      <c r="AS32" s="215" t="str" cm="1">
        <f t="array" ref="AS32">IF(SUMPRODUCT(('2.3. Trigger and Data Checking'!$C$2:$BXK$2=AS$14)*('2.3. Trigger and Data Checking'!$C12:$BXK12))=0, "", SUMPRODUCT(('2.3. Trigger and Data Checking'!$C$2:$BXK$2=AS$14)*('2.3. Trigger and Data Checking'!$C12:$BXK12)))</f>
        <v/>
      </c>
    </row>
    <row r="33" spans="2:45" ht="14.45">
      <c r="B33" s="208" t="s">
        <v>118</v>
      </c>
      <c r="C33" s="260">
        <f t="shared" si="12"/>
        <v>0</v>
      </c>
      <c r="D33" s="4">
        <f t="shared" si="13"/>
        <v>0</v>
      </c>
      <c r="E33" s="9">
        <f t="shared" si="14"/>
        <v>868</v>
      </c>
      <c r="F33" s="215" t="str" cm="1">
        <f t="array" ref="F33">IF(SUMPRODUCT(('2.3. Trigger and Data Checking'!$C$2:$BXK$2=F$14)*('2.3. Trigger and Data Checking'!$C13:$BXK13))=0, "", SUMPRODUCT(('2.3. Trigger and Data Checking'!$C$2:$BXK$2=F$14)*('2.3. Trigger and Data Checking'!$C13:$BXK13)))</f>
        <v/>
      </c>
      <c r="G33" s="215" t="str" cm="1">
        <f t="array" ref="G33">IF(SUMPRODUCT(('2.3. Trigger and Data Checking'!$C$2:$BXK$2=G$14)*('2.3. Trigger and Data Checking'!$C13:$BXK13))=0, "", SUMPRODUCT(('2.3. Trigger and Data Checking'!$C$2:$BXK$2=G$14)*('2.3. Trigger and Data Checking'!$C13:$BXK13)))</f>
        <v/>
      </c>
      <c r="H33" s="215" t="str" cm="1">
        <f t="array" ref="H33">IF(SUMPRODUCT(('2.3. Trigger and Data Checking'!$C$2:$BXK$2=H$14)*('2.3. Trigger and Data Checking'!$C13:$BXK13))=0, "", SUMPRODUCT(('2.3. Trigger and Data Checking'!$C$2:$BXK$2=H$14)*('2.3. Trigger and Data Checking'!$C13:$BXK13)))</f>
        <v/>
      </c>
      <c r="I33" s="215" t="str" cm="1">
        <f t="array" ref="I33">IF(SUMPRODUCT(('2.3. Trigger and Data Checking'!$C$2:$BXK$2=I$14)*('2.3. Trigger and Data Checking'!$C13:$BXK13))=0, "", SUMPRODUCT(('2.3. Trigger and Data Checking'!$C$2:$BXK$2=I$14)*('2.3. Trigger and Data Checking'!$C13:$BXK13)))</f>
        <v/>
      </c>
      <c r="J33" s="215" t="str" cm="1">
        <f t="array" ref="J33">IF(SUMPRODUCT(('2.3. Trigger and Data Checking'!$C$2:$BXK$2=J$14)*('2.3. Trigger and Data Checking'!$C13:$BXK13))=0, "", SUMPRODUCT(('2.3. Trigger and Data Checking'!$C$2:$BXK$2=J$14)*('2.3. Trigger and Data Checking'!$C13:$BXK13)))</f>
        <v/>
      </c>
      <c r="K33" s="215" t="str" cm="1">
        <f t="array" ref="K33">IF(SUMPRODUCT(('2.3. Trigger and Data Checking'!$C$2:$BXK$2=K$14)*('2.3. Trigger and Data Checking'!$C13:$BXK13))=0, "", SUMPRODUCT(('2.3. Trigger and Data Checking'!$C$2:$BXK$2=K$14)*('2.3. Trigger and Data Checking'!$C13:$BXK13)))</f>
        <v/>
      </c>
      <c r="L33" s="215" cm="1">
        <f t="array" ref="L33">IF(SUMPRODUCT(('2.3. Trigger and Data Checking'!$C$2:$BXK$2=L$14)*('2.3. Trigger and Data Checking'!$C13:$BXK13))=0, "", SUMPRODUCT(('2.3. Trigger and Data Checking'!$C$2:$BXK$2=L$14)*('2.3. Trigger and Data Checking'!$C13:$BXK13)))</f>
        <v>114</v>
      </c>
      <c r="M33" s="215" cm="1">
        <f t="array" ref="M33">IF(SUMPRODUCT(('2.3. Trigger and Data Checking'!$C$2:$BXK$2=M$14)*('2.3. Trigger and Data Checking'!$C13:$BXK13))=0, "", SUMPRODUCT(('2.3. Trigger and Data Checking'!$C$2:$BXK$2=M$14)*('2.3. Trigger and Data Checking'!$C13:$BXK13)))</f>
        <v>53</v>
      </c>
      <c r="N33" s="215" cm="1">
        <f t="array" ref="N33">IF(SUMPRODUCT(('2.3. Trigger and Data Checking'!$C$2:$BXK$2=N$14)*('2.3. Trigger and Data Checking'!$C13:$BXK13))=0, "", SUMPRODUCT(('2.3. Trigger and Data Checking'!$C$2:$BXK$2=N$14)*('2.3. Trigger and Data Checking'!$C13:$BXK13)))</f>
        <v>93</v>
      </c>
      <c r="O33" s="215" t="str" cm="1">
        <f t="array" ref="O33">IF(SUMPRODUCT(('2.3. Trigger and Data Checking'!$C$2:$BXK$2=O$14)*('2.3. Trigger and Data Checking'!$C13:$BXK13))=0, "", SUMPRODUCT(('2.3. Trigger and Data Checking'!$C$2:$BXK$2=O$14)*('2.3. Trigger and Data Checking'!$C13:$BXK13)))</f>
        <v/>
      </c>
      <c r="P33" s="215" cm="1">
        <f t="array" ref="P33">IF(SUMPRODUCT(('2.3. Trigger and Data Checking'!$C$2:$BXK$2=P$14)*('2.3. Trigger and Data Checking'!$C13:$BXK13))=0, "", SUMPRODUCT(('2.3. Trigger and Data Checking'!$C$2:$BXK$2=P$14)*('2.3. Trigger and Data Checking'!$C13:$BXK13)))</f>
        <v>80</v>
      </c>
      <c r="Q33" s="215" cm="1">
        <f t="array" ref="Q33">IF(SUMPRODUCT(('2.3. Trigger and Data Checking'!$C$2:$BXK$2=Q$14)*('2.3. Trigger and Data Checking'!$C13:$BXK13))=0, "", SUMPRODUCT(('2.3. Trigger and Data Checking'!$C$2:$BXK$2=Q$14)*('2.3. Trigger and Data Checking'!$C13:$BXK13)))</f>
        <v>68</v>
      </c>
      <c r="R33" s="215" t="str" cm="1">
        <f t="array" ref="R33">IF(SUMPRODUCT(('2.3. Trigger and Data Checking'!$C$2:$BXK$2=R$14)*('2.3. Trigger and Data Checking'!$C13:$BXK13))=0, "", SUMPRODUCT(('2.3. Trigger and Data Checking'!$C$2:$BXK$2=R$14)*('2.3. Trigger and Data Checking'!$C13:$BXK13)))</f>
        <v/>
      </c>
      <c r="S33" s="215" cm="1">
        <f t="array" ref="S33">IF(SUMPRODUCT(('2.3. Trigger and Data Checking'!$C$2:$BXK$2=S$14)*('2.3. Trigger and Data Checking'!$C13:$BXK13))=0, "", SUMPRODUCT(('2.3. Trigger and Data Checking'!$C$2:$BXK$2=S$14)*('2.3. Trigger and Data Checking'!$C13:$BXK13)))</f>
        <v>4</v>
      </c>
      <c r="T33" s="215" cm="1">
        <f t="array" ref="T33">IF(SUMPRODUCT(('2.3. Trigger and Data Checking'!$C$2:$BXK$2=T$14)*('2.3. Trigger and Data Checking'!$C13:$BXK13))=0, "", SUMPRODUCT(('2.3. Trigger and Data Checking'!$C$2:$BXK$2=T$14)*('2.3. Trigger and Data Checking'!$C13:$BXK13)))</f>
        <v>23</v>
      </c>
      <c r="U33" s="215" cm="1">
        <f t="array" ref="U33">IF(SUMPRODUCT(('2.3. Trigger and Data Checking'!$C$2:$BXK$2=U$14)*('2.3. Trigger and Data Checking'!$C13:$BXK13))=0, "", SUMPRODUCT(('2.3. Trigger and Data Checking'!$C$2:$BXK$2=U$14)*('2.3. Trigger and Data Checking'!$C13:$BXK13)))</f>
        <v>1</v>
      </c>
      <c r="V33" s="215" cm="1">
        <f t="array" ref="V33">IF(SUMPRODUCT(('2.3. Trigger and Data Checking'!$C$2:$BXK$2=V$14)*('2.3. Trigger and Data Checking'!$C13:$BXK13))=0, "", SUMPRODUCT(('2.3. Trigger and Data Checking'!$C$2:$BXK$2=V$14)*('2.3. Trigger and Data Checking'!$C13:$BXK13)))</f>
        <v>9</v>
      </c>
      <c r="W33" s="215" cm="1">
        <f t="array" ref="W33">IF(SUMPRODUCT(('2.3. Trigger and Data Checking'!$C$2:$BXK$2=W$14)*('2.3. Trigger and Data Checking'!$C13:$BXK13))=0, "", SUMPRODUCT(('2.3. Trigger and Data Checking'!$C$2:$BXK$2=W$14)*('2.3. Trigger and Data Checking'!$C13:$BXK13)))</f>
        <v>45</v>
      </c>
      <c r="X33" s="215" cm="1">
        <f t="array" ref="X33">IF(SUMPRODUCT(('2.3. Trigger and Data Checking'!$C$2:$BXK$2=X$14)*('2.3. Trigger and Data Checking'!$C13:$BXK13))=0, "", SUMPRODUCT(('2.3. Trigger and Data Checking'!$C$2:$BXK$2=X$14)*('2.3. Trigger and Data Checking'!$C13:$BXK13)))</f>
        <v>34</v>
      </c>
      <c r="Y33" s="215" cm="1">
        <f t="array" ref="Y33">IF(SUMPRODUCT(('2.3. Trigger and Data Checking'!$C$2:$BXK$2=Y$14)*('2.3. Trigger and Data Checking'!$C13:$BXK13))=0, "", SUMPRODUCT(('2.3. Trigger and Data Checking'!$C$2:$BXK$2=Y$14)*('2.3. Trigger and Data Checking'!$C13:$BXK13)))</f>
        <v>154</v>
      </c>
      <c r="Z33" s="215" cm="1">
        <f t="array" ref="Z33">IF(SUMPRODUCT(('2.3. Trigger and Data Checking'!$C$2:$BXK$2=Z$14)*('2.3. Trigger and Data Checking'!$C13:$BXK13))=0, "", SUMPRODUCT(('2.3. Trigger and Data Checking'!$C$2:$BXK$2=Z$14)*('2.3. Trigger and Data Checking'!$C13:$BXK13)))</f>
        <v>14</v>
      </c>
      <c r="AA33" s="215" cm="1">
        <f t="array" ref="AA33">IF(SUMPRODUCT(('2.3. Trigger and Data Checking'!$C$2:$BXK$2=AA$14)*('2.3. Trigger and Data Checking'!$C13:$BXK13))=0, "", SUMPRODUCT(('2.3. Trigger and Data Checking'!$C$2:$BXK$2=AA$14)*('2.3. Trigger and Data Checking'!$C13:$BXK13)))</f>
        <v>40</v>
      </c>
      <c r="AB33" s="215" cm="1">
        <f t="array" ref="AB33">IF(SUMPRODUCT(('2.3. Trigger and Data Checking'!$C$2:$BXK$2=AB$14)*('2.3. Trigger and Data Checking'!$C13:$BXK13))=0, "", SUMPRODUCT(('2.3. Trigger and Data Checking'!$C$2:$BXK$2=AB$14)*('2.3. Trigger and Data Checking'!$C13:$BXK13)))</f>
        <v>14</v>
      </c>
      <c r="AC33" s="215" t="str" cm="1">
        <f t="array" ref="AC33">IF(SUMPRODUCT(('2.3. Trigger and Data Checking'!$C$2:$BXK$2=AC$14)*('2.3. Trigger and Data Checking'!$C13:$BXK13))=0, "", SUMPRODUCT(('2.3. Trigger and Data Checking'!$C$2:$BXK$2=AC$14)*('2.3. Trigger and Data Checking'!$C13:$BXK13)))</f>
        <v/>
      </c>
      <c r="AD33" s="215" cm="1">
        <f t="array" ref="AD33">IF(SUMPRODUCT(('2.3. Trigger and Data Checking'!$C$2:$BXK$2=AD$14)*('2.3. Trigger and Data Checking'!$C13:$BXK13))=0, "", SUMPRODUCT(('2.3. Trigger and Data Checking'!$C$2:$BXK$2=AD$14)*('2.3. Trigger and Data Checking'!$C13:$BXK13)))</f>
        <v>32</v>
      </c>
      <c r="AE33" s="215" cm="1">
        <f t="array" ref="AE33">IF(SUMPRODUCT(('2.3. Trigger and Data Checking'!$C$2:$BXK$2=AE$14)*('2.3. Trigger and Data Checking'!$C13:$BXK13))=0, "", SUMPRODUCT(('2.3. Trigger and Data Checking'!$C$2:$BXK$2=AE$14)*('2.3. Trigger and Data Checking'!$C13:$BXK13)))</f>
        <v>9</v>
      </c>
      <c r="AF33" s="215" cm="1">
        <f t="array" ref="AF33">IF(SUMPRODUCT(('2.3. Trigger and Data Checking'!$C$2:$BXK$2=AF$14)*('2.3. Trigger and Data Checking'!$C13:$BXK13))=0, "", SUMPRODUCT(('2.3. Trigger and Data Checking'!$C$2:$BXK$2=AF$14)*('2.3. Trigger and Data Checking'!$C13:$BXK13)))</f>
        <v>25</v>
      </c>
      <c r="AG33" s="215" cm="1">
        <f t="array" ref="AG33">IF(SUMPRODUCT(('2.3. Trigger and Data Checking'!$C$2:$BXK$2=AG$14)*('2.3. Trigger and Data Checking'!$C13:$BXK13))=0, "", SUMPRODUCT(('2.3. Trigger and Data Checking'!$C$2:$BXK$2=AG$14)*('2.3. Trigger and Data Checking'!$C13:$BXK13)))</f>
        <v>42</v>
      </c>
      <c r="AH33" s="215" cm="1">
        <f t="array" ref="AH33">IF(SUMPRODUCT(('2.3. Trigger and Data Checking'!$C$2:$BXK$2=AH$14)*('2.3. Trigger and Data Checking'!$C13:$BXK13))=0, "", SUMPRODUCT(('2.3. Trigger and Data Checking'!$C$2:$BXK$2=AH$14)*('2.3. Trigger and Data Checking'!$C13:$BXK13)))</f>
        <v>14</v>
      </c>
      <c r="AI33" s="215" t="str" cm="1">
        <f t="array" ref="AI33">IF(SUMPRODUCT(('2.3. Trigger and Data Checking'!$C$2:$BXK$2=AI$14)*('2.3. Trigger and Data Checking'!$C13:$BXK13))=0, "", SUMPRODUCT(('2.3. Trigger and Data Checking'!$C$2:$BXK$2=AI$14)*('2.3. Trigger and Data Checking'!$C13:$BXK13)))</f>
        <v/>
      </c>
      <c r="AJ33" s="215" t="str" cm="1">
        <f t="array" ref="AJ33">IF(SUMPRODUCT(('2.3. Trigger and Data Checking'!$C$2:$BXK$2=AJ$14)*('2.3. Trigger and Data Checking'!$C13:$BXK13))=0, "", SUMPRODUCT(('2.3. Trigger and Data Checking'!$C$2:$BXK$2=AJ$14)*('2.3. Trigger and Data Checking'!$C13:$BXK13)))</f>
        <v/>
      </c>
      <c r="AK33" s="215" t="str" cm="1">
        <f t="array" ref="AK33">IF(SUMPRODUCT(('2.3. Trigger and Data Checking'!$C$2:$BXK$2=AK$14)*('2.3. Trigger and Data Checking'!$C13:$BXK13))=0, "", SUMPRODUCT(('2.3. Trigger and Data Checking'!$C$2:$BXK$2=AK$14)*('2.3. Trigger and Data Checking'!$C13:$BXK13)))</f>
        <v/>
      </c>
      <c r="AL33" s="215" t="str" cm="1">
        <f t="array" ref="AL33">IF(SUMPRODUCT(('2.3. Trigger and Data Checking'!$C$2:$BXK$2=AL$14)*('2.3. Trigger and Data Checking'!$C13:$BXK13))=0, "", SUMPRODUCT(('2.3. Trigger and Data Checking'!$C$2:$BXK$2=AL$14)*('2.3. Trigger and Data Checking'!$C13:$BXK13)))</f>
        <v/>
      </c>
      <c r="AM33" s="215" t="str" cm="1">
        <f t="array" ref="AM33">IF(SUMPRODUCT(('2.3. Trigger and Data Checking'!$C$2:$BXK$2=AM$14)*('2.3. Trigger and Data Checking'!$C13:$BXK13))=0, "", SUMPRODUCT(('2.3. Trigger and Data Checking'!$C$2:$BXK$2=AM$14)*('2.3. Trigger and Data Checking'!$C13:$BXK13)))</f>
        <v/>
      </c>
      <c r="AN33" s="215" t="str" cm="1">
        <f t="array" ref="AN33">IF(SUMPRODUCT(('2.3. Trigger and Data Checking'!$C$2:$BXK$2=AN$14)*('2.3. Trigger and Data Checking'!$C13:$BXK13))=0, "", SUMPRODUCT(('2.3. Trigger and Data Checking'!$C$2:$BXK$2=AN$14)*('2.3. Trigger and Data Checking'!$C13:$BXK13)))</f>
        <v/>
      </c>
      <c r="AO33" s="215" t="str" cm="1">
        <f t="array" ref="AO33">IF(SUMPRODUCT(('2.3. Trigger and Data Checking'!$C$2:$BXK$2=AO$14)*('2.3. Trigger and Data Checking'!$C13:$BXK13))=0, "", SUMPRODUCT(('2.3. Trigger and Data Checking'!$C$2:$BXK$2=AO$14)*('2.3. Trigger and Data Checking'!$C13:$BXK13)))</f>
        <v/>
      </c>
      <c r="AP33" s="215" t="str" cm="1">
        <f t="array" ref="AP33">IF(SUMPRODUCT(('2.3. Trigger and Data Checking'!$C$2:$BXK$2=AP$14)*('2.3. Trigger and Data Checking'!$C13:$BXK13))=0, "", SUMPRODUCT(('2.3. Trigger and Data Checking'!$C$2:$BXK$2=AP$14)*('2.3. Trigger and Data Checking'!$C13:$BXK13)))</f>
        <v/>
      </c>
      <c r="AQ33" s="215" t="str" cm="1">
        <f t="array" ref="AQ33">IF(SUMPRODUCT(('2.3. Trigger and Data Checking'!$C$2:$BXK$2=AQ$14)*('2.3. Trigger and Data Checking'!$C13:$BXK13))=0, "", SUMPRODUCT(('2.3. Trigger and Data Checking'!$C$2:$BXK$2=AQ$14)*('2.3. Trigger and Data Checking'!$C13:$BXK13)))</f>
        <v/>
      </c>
      <c r="AR33" s="215" t="str" cm="1">
        <f t="array" ref="AR33">IF(SUMPRODUCT(('2.3. Trigger and Data Checking'!$C$2:$BXK$2=AR$14)*('2.3. Trigger and Data Checking'!$C13:$BXK13))=0, "", SUMPRODUCT(('2.3. Trigger and Data Checking'!$C$2:$BXK$2=AR$14)*('2.3. Trigger and Data Checking'!$C13:$BXK13)))</f>
        <v/>
      </c>
      <c r="AS33" s="215" t="str" cm="1">
        <f t="array" ref="AS33">IF(SUMPRODUCT(('2.3. Trigger and Data Checking'!$C$2:$BXK$2=AS$14)*('2.3. Trigger and Data Checking'!$C13:$BXK13))=0, "", SUMPRODUCT(('2.3. Trigger and Data Checking'!$C$2:$BXK$2=AS$14)*('2.3. Trigger and Data Checking'!$C13:$BXK13)))</f>
        <v/>
      </c>
    </row>
    <row r="34" spans="2:45" ht="14.45">
      <c r="B34" s="208" t="s">
        <v>119</v>
      </c>
      <c r="C34" s="260">
        <f t="shared" si="12"/>
        <v>0</v>
      </c>
      <c r="D34" s="4">
        <f t="shared" si="13"/>
        <v>0</v>
      </c>
      <c r="E34" s="9">
        <f t="shared" si="14"/>
        <v>293</v>
      </c>
      <c r="F34" s="215" t="str" cm="1">
        <f t="array" ref="F34">IF(SUMPRODUCT(('2.3. Trigger and Data Checking'!$C$2:$BXK$2=F$14)*('2.3. Trigger and Data Checking'!$C14:$BXK14))=0, "", SUMPRODUCT(('2.3. Trigger and Data Checking'!$C$2:$BXK$2=F$14)*('2.3. Trigger and Data Checking'!$C14:$BXK14)))</f>
        <v/>
      </c>
      <c r="G34" s="215" t="str" cm="1">
        <f t="array" ref="G34">IF(SUMPRODUCT(('2.3. Trigger and Data Checking'!$C$2:$BXK$2=G$14)*('2.3. Trigger and Data Checking'!$C14:$BXK14))=0, "", SUMPRODUCT(('2.3. Trigger and Data Checking'!$C$2:$BXK$2=G$14)*('2.3. Trigger and Data Checking'!$C14:$BXK14)))</f>
        <v/>
      </c>
      <c r="H34" s="215" t="str" cm="1">
        <f t="array" ref="H34">IF(SUMPRODUCT(('2.3. Trigger and Data Checking'!$C$2:$BXK$2=H$14)*('2.3. Trigger and Data Checking'!$C14:$BXK14))=0, "", SUMPRODUCT(('2.3. Trigger and Data Checking'!$C$2:$BXK$2=H$14)*('2.3. Trigger and Data Checking'!$C14:$BXK14)))</f>
        <v/>
      </c>
      <c r="I34" s="215" t="str" cm="1">
        <f t="array" ref="I34">IF(SUMPRODUCT(('2.3. Trigger and Data Checking'!$C$2:$BXK$2=I$14)*('2.3. Trigger and Data Checking'!$C14:$BXK14))=0, "", SUMPRODUCT(('2.3. Trigger and Data Checking'!$C$2:$BXK$2=I$14)*('2.3. Trigger and Data Checking'!$C14:$BXK14)))</f>
        <v/>
      </c>
      <c r="J34" s="215" t="str" cm="1">
        <f t="array" ref="J34">IF(SUMPRODUCT(('2.3. Trigger and Data Checking'!$C$2:$BXK$2=J$14)*('2.3. Trigger and Data Checking'!$C14:$BXK14))=0, "", SUMPRODUCT(('2.3. Trigger and Data Checking'!$C$2:$BXK$2=J$14)*('2.3. Trigger and Data Checking'!$C14:$BXK14)))</f>
        <v/>
      </c>
      <c r="K34" s="215" t="str" cm="1">
        <f t="array" ref="K34">IF(SUMPRODUCT(('2.3. Trigger and Data Checking'!$C$2:$BXK$2=K$14)*('2.3. Trigger and Data Checking'!$C14:$BXK14))=0, "", SUMPRODUCT(('2.3. Trigger and Data Checking'!$C$2:$BXK$2=K$14)*('2.3. Trigger and Data Checking'!$C14:$BXK14)))</f>
        <v/>
      </c>
      <c r="L34" s="215" cm="1">
        <f t="array" ref="L34">IF(SUMPRODUCT(('2.3. Trigger and Data Checking'!$C$2:$BXK$2=L$14)*('2.3. Trigger and Data Checking'!$C14:$BXK14))=0, "", SUMPRODUCT(('2.3. Trigger and Data Checking'!$C$2:$BXK$2=L$14)*('2.3. Trigger and Data Checking'!$C14:$BXK14)))</f>
        <v>98</v>
      </c>
      <c r="M34" s="215" cm="1">
        <f t="array" ref="M34">IF(SUMPRODUCT(('2.3. Trigger and Data Checking'!$C$2:$BXK$2=M$14)*('2.3. Trigger and Data Checking'!$C14:$BXK14))=0, "", SUMPRODUCT(('2.3. Trigger and Data Checking'!$C$2:$BXK$2=M$14)*('2.3. Trigger and Data Checking'!$C14:$BXK14)))</f>
        <v>52</v>
      </c>
      <c r="N34" s="215" cm="1">
        <f t="array" ref="N34">IF(SUMPRODUCT(('2.3. Trigger and Data Checking'!$C$2:$BXK$2=N$14)*('2.3. Trigger and Data Checking'!$C14:$BXK14))=0, "", SUMPRODUCT(('2.3. Trigger and Data Checking'!$C$2:$BXK$2=N$14)*('2.3. Trigger and Data Checking'!$C14:$BXK14)))</f>
        <v>50</v>
      </c>
      <c r="O34" s="215" t="str" cm="1">
        <f t="array" ref="O34">IF(SUMPRODUCT(('2.3. Trigger and Data Checking'!$C$2:$BXK$2=O$14)*('2.3. Trigger and Data Checking'!$C14:$BXK14))=0, "", SUMPRODUCT(('2.3. Trigger and Data Checking'!$C$2:$BXK$2=O$14)*('2.3. Trigger and Data Checking'!$C14:$BXK14)))</f>
        <v/>
      </c>
      <c r="P34" s="215" cm="1">
        <f t="array" ref="P34">IF(SUMPRODUCT(('2.3. Trigger and Data Checking'!$C$2:$BXK$2=P$14)*('2.3. Trigger and Data Checking'!$C14:$BXK14))=0, "", SUMPRODUCT(('2.3. Trigger and Data Checking'!$C$2:$BXK$2=P$14)*('2.3. Trigger and Data Checking'!$C14:$BXK14)))</f>
        <v>21</v>
      </c>
      <c r="Q34" s="215" cm="1">
        <f t="array" ref="Q34">IF(SUMPRODUCT(('2.3. Trigger and Data Checking'!$C$2:$BXK$2=Q$14)*('2.3. Trigger and Data Checking'!$C14:$BXK14))=0, "", SUMPRODUCT(('2.3. Trigger and Data Checking'!$C$2:$BXK$2=Q$14)*('2.3. Trigger and Data Checking'!$C14:$BXK14)))</f>
        <v>18</v>
      </c>
      <c r="R34" s="215" t="str" cm="1">
        <f t="array" ref="R34">IF(SUMPRODUCT(('2.3. Trigger and Data Checking'!$C$2:$BXK$2=R$14)*('2.3. Trigger and Data Checking'!$C14:$BXK14))=0, "", SUMPRODUCT(('2.3. Trigger and Data Checking'!$C$2:$BXK$2=R$14)*('2.3. Trigger and Data Checking'!$C14:$BXK14)))</f>
        <v/>
      </c>
      <c r="S34" s="215" t="str" cm="1">
        <f t="array" ref="S34">IF(SUMPRODUCT(('2.3. Trigger and Data Checking'!$C$2:$BXK$2=S$14)*('2.3. Trigger and Data Checking'!$C14:$BXK14))=0, "", SUMPRODUCT(('2.3. Trigger and Data Checking'!$C$2:$BXK$2=S$14)*('2.3. Trigger and Data Checking'!$C14:$BXK14)))</f>
        <v/>
      </c>
      <c r="T34" s="215" cm="1">
        <f t="array" ref="T34">IF(SUMPRODUCT(('2.3. Trigger and Data Checking'!$C$2:$BXK$2=T$14)*('2.3. Trigger and Data Checking'!$C14:$BXK14))=0, "", SUMPRODUCT(('2.3. Trigger and Data Checking'!$C$2:$BXK$2=T$14)*('2.3. Trigger and Data Checking'!$C14:$BXK14)))</f>
        <v>6</v>
      </c>
      <c r="U34" s="215" t="str" cm="1">
        <f t="array" ref="U34">IF(SUMPRODUCT(('2.3. Trigger and Data Checking'!$C$2:$BXK$2=U$14)*('2.3. Trigger and Data Checking'!$C14:$BXK14))=0, "", SUMPRODUCT(('2.3. Trigger and Data Checking'!$C$2:$BXK$2=U$14)*('2.3. Trigger and Data Checking'!$C14:$BXK14)))</f>
        <v/>
      </c>
      <c r="V34" s="215" cm="1">
        <f t="array" ref="V34">IF(SUMPRODUCT(('2.3. Trigger and Data Checking'!$C$2:$BXK$2=V$14)*('2.3. Trigger and Data Checking'!$C14:$BXK14))=0, "", SUMPRODUCT(('2.3. Trigger and Data Checking'!$C$2:$BXK$2=V$14)*('2.3. Trigger and Data Checking'!$C14:$BXK14)))</f>
        <v>2</v>
      </c>
      <c r="W34" s="215" cm="1">
        <f t="array" ref="W34">IF(SUMPRODUCT(('2.3. Trigger and Data Checking'!$C$2:$BXK$2=W$14)*('2.3. Trigger and Data Checking'!$C14:$BXK14))=0, "", SUMPRODUCT(('2.3. Trigger and Data Checking'!$C$2:$BXK$2=W$14)*('2.3. Trigger and Data Checking'!$C14:$BXK14)))</f>
        <v>4</v>
      </c>
      <c r="X34" s="215" cm="1">
        <f t="array" ref="X34">IF(SUMPRODUCT(('2.3. Trigger and Data Checking'!$C$2:$BXK$2=X$14)*('2.3. Trigger and Data Checking'!$C14:$BXK14))=0, "", SUMPRODUCT(('2.3. Trigger and Data Checking'!$C$2:$BXK$2=X$14)*('2.3. Trigger and Data Checking'!$C14:$BXK14)))</f>
        <v>4</v>
      </c>
      <c r="Y34" s="215" cm="1">
        <f t="array" ref="Y34">IF(SUMPRODUCT(('2.3. Trigger and Data Checking'!$C$2:$BXK$2=Y$14)*('2.3. Trigger and Data Checking'!$C14:$BXK14))=0, "", SUMPRODUCT(('2.3. Trigger and Data Checking'!$C$2:$BXK$2=Y$14)*('2.3. Trigger and Data Checking'!$C14:$BXK14)))</f>
        <v>5</v>
      </c>
      <c r="Z34" s="215" t="str" cm="1">
        <f t="array" ref="Z34">IF(SUMPRODUCT(('2.3. Trigger and Data Checking'!$C$2:$BXK$2=Z$14)*('2.3. Trigger and Data Checking'!$C14:$BXK14))=0, "", SUMPRODUCT(('2.3. Trigger and Data Checking'!$C$2:$BXK$2=Z$14)*('2.3. Trigger and Data Checking'!$C14:$BXK14)))</f>
        <v/>
      </c>
      <c r="AA34" s="215" cm="1">
        <f t="array" ref="AA34">IF(SUMPRODUCT(('2.3. Trigger and Data Checking'!$C$2:$BXK$2=AA$14)*('2.3. Trigger and Data Checking'!$C14:$BXK14))=0, "", SUMPRODUCT(('2.3. Trigger and Data Checking'!$C$2:$BXK$2=AA$14)*('2.3. Trigger and Data Checking'!$C14:$BXK14)))</f>
        <v>30</v>
      </c>
      <c r="AB34" s="215" t="str" cm="1">
        <f t="array" ref="AB34">IF(SUMPRODUCT(('2.3. Trigger and Data Checking'!$C$2:$BXK$2=AB$14)*('2.3. Trigger and Data Checking'!$C14:$BXK14))=0, "", SUMPRODUCT(('2.3. Trigger and Data Checking'!$C$2:$BXK$2=AB$14)*('2.3. Trigger and Data Checking'!$C14:$BXK14)))</f>
        <v/>
      </c>
      <c r="AC34" s="215" t="str" cm="1">
        <f t="array" ref="AC34">IF(SUMPRODUCT(('2.3. Trigger and Data Checking'!$C$2:$BXK$2=AC$14)*('2.3. Trigger and Data Checking'!$C14:$BXK14))=0, "", SUMPRODUCT(('2.3. Trigger and Data Checking'!$C$2:$BXK$2=AC$14)*('2.3. Trigger and Data Checking'!$C14:$BXK14)))</f>
        <v/>
      </c>
      <c r="AD34" s="215" cm="1">
        <f t="array" ref="AD34">IF(SUMPRODUCT(('2.3. Trigger and Data Checking'!$C$2:$BXK$2=AD$14)*('2.3. Trigger and Data Checking'!$C14:$BXK14))=0, "", SUMPRODUCT(('2.3. Trigger and Data Checking'!$C$2:$BXK$2=AD$14)*('2.3. Trigger and Data Checking'!$C14:$BXK14)))</f>
        <v>2</v>
      </c>
      <c r="AE34" s="215" t="str" cm="1">
        <f t="array" ref="AE34">IF(SUMPRODUCT(('2.3. Trigger and Data Checking'!$C$2:$BXK$2=AE$14)*('2.3. Trigger and Data Checking'!$C14:$BXK14))=0, "", SUMPRODUCT(('2.3. Trigger and Data Checking'!$C$2:$BXK$2=AE$14)*('2.3. Trigger and Data Checking'!$C14:$BXK14)))</f>
        <v/>
      </c>
      <c r="AF34" s="215" t="str" cm="1">
        <f t="array" ref="AF34">IF(SUMPRODUCT(('2.3. Trigger and Data Checking'!$C$2:$BXK$2=AF$14)*('2.3. Trigger and Data Checking'!$C14:$BXK14))=0, "", SUMPRODUCT(('2.3. Trigger and Data Checking'!$C$2:$BXK$2=AF$14)*('2.3. Trigger and Data Checking'!$C14:$BXK14)))</f>
        <v/>
      </c>
      <c r="AG34" s="215" cm="1">
        <f t="array" ref="AG34">IF(SUMPRODUCT(('2.3. Trigger and Data Checking'!$C$2:$BXK$2=AG$14)*('2.3. Trigger and Data Checking'!$C14:$BXK14))=0, "", SUMPRODUCT(('2.3. Trigger and Data Checking'!$C$2:$BXK$2=AG$14)*('2.3. Trigger and Data Checking'!$C14:$BXK14)))</f>
        <v>1</v>
      </c>
      <c r="AH34" s="215" t="str" cm="1">
        <f t="array" ref="AH34">IF(SUMPRODUCT(('2.3. Trigger and Data Checking'!$C$2:$BXK$2=AH$14)*('2.3. Trigger and Data Checking'!$C14:$BXK14))=0, "", SUMPRODUCT(('2.3. Trigger and Data Checking'!$C$2:$BXK$2=AH$14)*('2.3. Trigger and Data Checking'!$C14:$BXK14)))</f>
        <v/>
      </c>
      <c r="AI34" s="215" t="str" cm="1">
        <f t="array" ref="AI34">IF(SUMPRODUCT(('2.3. Trigger and Data Checking'!$C$2:$BXK$2=AI$14)*('2.3. Trigger and Data Checking'!$C14:$BXK14))=0, "", SUMPRODUCT(('2.3. Trigger and Data Checking'!$C$2:$BXK$2=AI$14)*('2.3. Trigger and Data Checking'!$C14:$BXK14)))</f>
        <v/>
      </c>
      <c r="AJ34" s="215" t="str" cm="1">
        <f t="array" ref="AJ34">IF(SUMPRODUCT(('2.3. Trigger and Data Checking'!$C$2:$BXK$2=AJ$14)*('2.3. Trigger and Data Checking'!$C14:$BXK14))=0, "", SUMPRODUCT(('2.3. Trigger and Data Checking'!$C$2:$BXK$2=AJ$14)*('2.3. Trigger and Data Checking'!$C14:$BXK14)))</f>
        <v/>
      </c>
      <c r="AK34" s="215" t="str" cm="1">
        <f t="array" ref="AK34">IF(SUMPRODUCT(('2.3. Trigger and Data Checking'!$C$2:$BXK$2=AK$14)*('2.3. Trigger and Data Checking'!$C14:$BXK14))=0, "", SUMPRODUCT(('2.3. Trigger and Data Checking'!$C$2:$BXK$2=AK$14)*('2.3. Trigger and Data Checking'!$C14:$BXK14)))</f>
        <v/>
      </c>
      <c r="AL34" s="215" t="str" cm="1">
        <f t="array" ref="AL34">IF(SUMPRODUCT(('2.3. Trigger and Data Checking'!$C$2:$BXK$2=AL$14)*('2.3. Trigger and Data Checking'!$C14:$BXK14))=0, "", SUMPRODUCT(('2.3. Trigger and Data Checking'!$C$2:$BXK$2=AL$14)*('2.3. Trigger and Data Checking'!$C14:$BXK14)))</f>
        <v/>
      </c>
      <c r="AM34" s="215" t="str" cm="1">
        <f t="array" ref="AM34">IF(SUMPRODUCT(('2.3. Trigger and Data Checking'!$C$2:$BXK$2=AM$14)*('2.3. Trigger and Data Checking'!$C14:$BXK14))=0, "", SUMPRODUCT(('2.3. Trigger and Data Checking'!$C$2:$BXK$2=AM$14)*('2.3. Trigger and Data Checking'!$C14:$BXK14)))</f>
        <v/>
      </c>
      <c r="AN34" s="215" t="str" cm="1">
        <f t="array" ref="AN34">IF(SUMPRODUCT(('2.3. Trigger and Data Checking'!$C$2:$BXK$2=AN$14)*('2.3. Trigger and Data Checking'!$C14:$BXK14))=0, "", SUMPRODUCT(('2.3. Trigger and Data Checking'!$C$2:$BXK$2=AN$14)*('2.3. Trigger and Data Checking'!$C14:$BXK14)))</f>
        <v/>
      </c>
      <c r="AO34" s="215" t="str" cm="1">
        <f t="array" ref="AO34">IF(SUMPRODUCT(('2.3. Trigger and Data Checking'!$C$2:$BXK$2=AO$14)*('2.3. Trigger and Data Checking'!$C14:$BXK14))=0, "", SUMPRODUCT(('2.3. Trigger and Data Checking'!$C$2:$BXK$2=AO$14)*('2.3. Trigger and Data Checking'!$C14:$BXK14)))</f>
        <v/>
      </c>
      <c r="AP34" s="215" t="str" cm="1">
        <f t="array" ref="AP34">IF(SUMPRODUCT(('2.3. Trigger and Data Checking'!$C$2:$BXK$2=AP$14)*('2.3. Trigger and Data Checking'!$C14:$BXK14))=0, "", SUMPRODUCT(('2.3. Trigger and Data Checking'!$C$2:$BXK$2=AP$14)*('2.3. Trigger and Data Checking'!$C14:$BXK14)))</f>
        <v/>
      </c>
      <c r="AQ34" s="215" t="str" cm="1">
        <f t="array" ref="AQ34">IF(SUMPRODUCT(('2.3. Trigger and Data Checking'!$C$2:$BXK$2=AQ$14)*('2.3. Trigger and Data Checking'!$C14:$BXK14))=0, "", SUMPRODUCT(('2.3. Trigger and Data Checking'!$C$2:$BXK$2=AQ$14)*('2.3. Trigger and Data Checking'!$C14:$BXK14)))</f>
        <v/>
      </c>
      <c r="AR34" s="215" t="str" cm="1">
        <f t="array" ref="AR34">IF(SUMPRODUCT(('2.3. Trigger and Data Checking'!$C$2:$BXK$2=AR$14)*('2.3. Trigger and Data Checking'!$C14:$BXK14))=0, "", SUMPRODUCT(('2.3. Trigger and Data Checking'!$C$2:$BXK$2=AR$14)*('2.3. Trigger and Data Checking'!$C14:$BXK14)))</f>
        <v/>
      </c>
      <c r="AS34" s="215" t="str" cm="1">
        <f t="array" ref="AS34">IF(SUMPRODUCT(('2.3. Trigger and Data Checking'!$C$2:$BXK$2=AS$14)*('2.3. Trigger and Data Checking'!$C14:$BXK14))=0, "", SUMPRODUCT(('2.3. Trigger and Data Checking'!$C$2:$BXK$2=AS$14)*('2.3. Trigger and Data Checking'!$C14:$BXK14)))</f>
        <v/>
      </c>
    </row>
    <row r="35" spans="2:45">
      <c r="B35" s="208" t="s">
        <v>120</v>
      </c>
      <c r="C35" s="260">
        <f t="shared" si="12"/>
        <v>0</v>
      </c>
      <c r="D35" s="4">
        <f t="shared" si="13"/>
        <v>0</v>
      </c>
      <c r="E35" s="9">
        <f t="shared" si="14"/>
        <v>12</v>
      </c>
      <c r="F35" s="215" t="str" cm="1">
        <f t="array" ref="F35">IF(SUMPRODUCT(('2.3. Trigger and Data Checking'!$C$2:$BXK$2=F$14)*('2.3. Trigger and Data Checking'!$C15:$BXK15))=0, "", SUMPRODUCT(('2.3. Trigger and Data Checking'!$C$2:$BXK$2=F$14)*('2.3. Trigger and Data Checking'!$C15:$BXK15)))</f>
        <v/>
      </c>
      <c r="G35" s="215" t="str" cm="1">
        <f t="array" ref="G35">IF(SUMPRODUCT(('2.3. Trigger and Data Checking'!$C$2:$BXK$2=G$14)*('2.3. Trigger and Data Checking'!$C15:$BXK15))=0, "", SUMPRODUCT(('2.3. Trigger and Data Checking'!$C$2:$BXK$2=G$14)*('2.3. Trigger and Data Checking'!$C15:$BXK15)))</f>
        <v/>
      </c>
      <c r="H35" s="215" t="str" cm="1">
        <f t="array" ref="H35">IF(SUMPRODUCT(('2.3. Trigger and Data Checking'!$C$2:$BXK$2=H$14)*('2.3. Trigger and Data Checking'!$C15:$BXK15))=0, "", SUMPRODUCT(('2.3. Trigger and Data Checking'!$C$2:$BXK$2=H$14)*('2.3. Trigger and Data Checking'!$C15:$BXK15)))</f>
        <v/>
      </c>
      <c r="I35" s="215" t="str" cm="1">
        <f t="array" ref="I35">IF(SUMPRODUCT(('2.3. Trigger and Data Checking'!$C$2:$BXK$2=I$14)*('2.3. Trigger and Data Checking'!$C15:$BXK15))=0, "", SUMPRODUCT(('2.3. Trigger and Data Checking'!$C$2:$BXK$2=I$14)*('2.3. Trigger and Data Checking'!$C15:$BXK15)))</f>
        <v/>
      </c>
      <c r="J35" s="215" t="str" cm="1">
        <f t="array" ref="J35">IF(SUMPRODUCT(('2.3. Trigger and Data Checking'!$C$2:$BXK$2=J$14)*('2.3. Trigger and Data Checking'!$C15:$BXK15))=0, "", SUMPRODUCT(('2.3. Trigger and Data Checking'!$C$2:$BXK$2=J$14)*('2.3. Trigger and Data Checking'!$C15:$BXK15)))</f>
        <v/>
      </c>
      <c r="K35" s="215" t="str" cm="1">
        <f t="array" ref="K35">IF(SUMPRODUCT(('2.3. Trigger and Data Checking'!$C$2:$BXK$2=K$14)*('2.3. Trigger and Data Checking'!$C15:$BXK15))=0, "", SUMPRODUCT(('2.3. Trigger and Data Checking'!$C$2:$BXK$2=K$14)*('2.3. Trigger and Data Checking'!$C15:$BXK15)))</f>
        <v/>
      </c>
      <c r="L35" s="215" t="str" cm="1">
        <f t="array" ref="L35">IF(SUMPRODUCT(('2.3. Trigger and Data Checking'!$C$2:$BXK$2=L$14)*('2.3. Trigger and Data Checking'!$C15:$BXK15))=0, "", SUMPRODUCT(('2.3. Trigger and Data Checking'!$C$2:$BXK$2=L$14)*('2.3. Trigger and Data Checking'!$C15:$BXK15)))</f>
        <v/>
      </c>
      <c r="M35" s="215" t="str" cm="1">
        <f t="array" ref="M35">IF(SUMPRODUCT(('2.3. Trigger and Data Checking'!$C$2:$BXK$2=M$14)*('2.3. Trigger and Data Checking'!$C15:$BXK15))=0, "", SUMPRODUCT(('2.3. Trigger and Data Checking'!$C$2:$BXK$2=M$14)*('2.3. Trigger and Data Checking'!$C15:$BXK15)))</f>
        <v/>
      </c>
      <c r="N35" s="215" t="str" cm="1">
        <f t="array" ref="N35">IF(SUMPRODUCT(('2.3. Trigger and Data Checking'!$C$2:$BXK$2=N$14)*('2.3. Trigger and Data Checking'!$C15:$BXK15))=0, "", SUMPRODUCT(('2.3. Trigger and Data Checking'!$C$2:$BXK$2=N$14)*('2.3. Trigger and Data Checking'!$C15:$BXK15)))</f>
        <v/>
      </c>
      <c r="O35" s="215" t="str" cm="1">
        <f t="array" ref="O35">IF(SUMPRODUCT(('2.3. Trigger and Data Checking'!$C$2:$BXK$2=O$14)*('2.3. Trigger and Data Checking'!$C15:$BXK15))=0, "", SUMPRODUCT(('2.3. Trigger and Data Checking'!$C$2:$BXK$2=O$14)*('2.3. Trigger and Data Checking'!$C15:$BXK15)))</f>
        <v/>
      </c>
      <c r="P35" s="215" cm="1">
        <f t="array" ref="P35">IF(SUMPRODUCT(('2.3. Trigger and Data Checking'!$C$2:$BXK$2=P$14)*('2.3. Trigger and Data Checking'!$C15:$BXK15))=0, "", SUMPRODUCT(('2.3. Trigger and Data Checking'!$C$2:$BXK$2=P$14)*('2.3. Trigger and Data Checking'!$C15:$BXK15)))</f>
        <v>1</v>
      </c>
      <c r="Q35" s="215" t="str" cm="1">
        <f t="array" ref="Q35">IF(SUMPRODUCT(('2.3. Trigger and Data Checking'!$C$2:$BXK$2=Q$14)*('2.3. Trigger and Data Checking'!$C15:$BXK15))=0, "", SUMPRODUCT(('2.3. Trigger and Data Checking'!$C$2:$BXK$2=Q$14)*('2.3. Trigger and Data Checking'!$C15:$BXK15)))</f>
        <v/>
      </c>
      <c r="R35" s="215" t="str" cm="1">
        <f t="array" ref="R35">IF(SUMPRODUCT(('2.3. Trigger and Data Checking'!$C$2:$BXK$2=R$14)*('2.3. Trigger and Data Checking'!$C15:$BXK15))=0, "", SUMPRODUCT(('2.3. Trigger and Data Checking'!$C$2:$BXK$2=R$14)*('2.3. Trigger and Data Checking'!$C15:$BXK15)))</f>
        <v/>
      </c>
      <c r="S35" s="215" cm="1">
        <f t="array" ref="S35">IF(SUMPRODUCT(('2.3. Trigger and Data Checking'!$C$2:$BXK$2=S$14)*('2.3. Trigger and Data Checking'!$C15:$BXK15))=0, "", SUMPRODUCT(('2.3. Trigger and Data Checking'!$C$2:$BXK$2=S$14)*('2.3. Trigger and Data Checking'!$C15:$BXK15)))</f>
        <v>3</v>
      </c>
      <c r="T35" s="215" t="str" cm="1">
        <f t="array" ref="T35">IF(SUMPRODUCT(('2.3. Trigger and Data Checking'!$C$2:$BXK$2=T$14)*('2.3. Trigger and Data Checking'!$C15:$BXK15))=0, "", SUMPRODUCT(('2.3. Trigger and Data Checking'!$C$2:$BXK$2=T$14)*('2.3. Trigger and Data Checking'!$C15:$BXK15)))</f>
        <v/>
      </c>
      <c r="U35" s="215" cm="1">
        <f t="array" ref="U35">IF(SUMPRODUCT(('2.3. Trigger and Data Checking'!$C$2:$BXK$2=U$14)*('2.3. Trigger and Data Checking'!$C15:$BXK15))=0, "", SUMPRODUCT(('2.3. Trigger and Data Checking'!$C$2:$BXK$2=U$14)*('2.3. Trigger and Data Checking'!$C15:$BXK15)))</f>
        <v>2</v>
      </c>
      <c r="V35" s="215" t="str" cm="1">
        <f t="array" ref="V35">IF(SUMPRODUCT(('2.3. Trigger and Data Checking'!$C$2:$BXK$2=V$14)*('2.3. Trigger and Data Checking'!$C15:$BXK15))=0, "", SUMPRODUCT(('2.3. Trigger and Data Checking'!$C$2:$BXK$2=V$14)*('2.3. Trigger and Data Checking'!$C15:$BXK15)))</f>
        <v/>
      </c>
      <c r="W35" s="215" cm="1">
        <f t="array" ref="W35">IF(SUMPRODUCT(('2.3. Trigger and Data Checking'!$C$2:$BXK$2=W$14)*('2.3. Trigger and Data Checking'!$C15:$BXK15))=0, "", SUMPRODUCT(('2.3. Trigger and Data Checking'!$C$2:$BXK$2=W$14)*('2.3. Trigger and Data Checking'!$C15:$BXK15)))</f>
        <v>2</v>
      </c>
      <c r="X35" s="215" t="str" cm="1">
        <f t="array" ref="X35">IF(SUMPRODUCT(('2.3. Trigger and Data Checking'!$C$2:$BXK$2=X$14)*('2.3. Trigger and Data Checking'!$C15:$BXK15))=0, "", SUMPRODUCT(('2.3. Trigger and Data Checking'!$C$2:$BXK$2=X$14)*('2.3. Trigger and Data Checking'!$C15:$BXK15)))</f>
        <v/>
      </c>
      <c r="Y35" s="215" t="str" cm="1">
        <f t="array" ref="Y35">IF(SUMPRODUCT(('2.3. Trigger and Data Checking'!$C$2:$BXK$2=Y$14)*('2.3. Trigger and Data Checking'!$C15:$BXK15))=0, "", SUMPRODUCT(('2.3. Trigger and Data Checking'!$C$2:$BXK$2=Y$14)*('2.3. Trigger and Data Checking'!$C15:$BXK15)))</f>
        <v/>
      </c>
      <c r="Z35" s="215" cm="1">
        <f t="array" ref="Z35">IF(SUMPRODUCT(('2.3. Trigger and Data Checking'!$C$2:$BXK$2=Z$14)*('2.3. Trigger and Data Checking'!$C15:$BXK15))=0, "", SUMPRODUCT(('2.3. Trigger and Data Checking'!$C$2:$BXK$2=Z$14)*('2.3. Trigger and Data Checking'!$C15:$BXK15)))</f>
        <v>1</v>
      </c>
      <c r="AA35" s="215" t="str" cm="1">
        <f t="array" ref="AA35">IF(SUMPRODUCT(('2.3. Trigger and Data Checking'!$C$2:$BXK$2=AA$14)*('2.3. Trigger and Data Checking'!$C15:$BXK15))=0, "", SUMPRODUCT(('2.3. Trigger and Data Checking'!$C$2:$BXK$2=AA$14)*('2.3. Trigger and Data Checking'!$C15:$BXK15)))</f>
        <v/>
      </c>
      <c r="AB35" s="215" t="str" cm="1">
        <f t="array" ref="AB35">IF(SUMPRODUCT(('2.3. Trigger and Data Checking'!$C$2:$BXK$2=AB$14)*('2.3. Trigger and Data Checking'!$C15:$BXK15))=0, "", SUMPRODUCT(('2.3. Trigger and Data Checking'!$C$2:$BXK$2=AB$14)*('2.3. Trigger and Data Checking'!$C15:$BXK15)))</f>
        <v/>
      </c>
      <c r="AC35" s="215" t="str" cm="1">
        <f t="array" ref="AC35">IF(SUMPRODUCT(('2.3. Trigger and Data Checking'!$C$2:$BXK$2=AC$14)*('2.3. Trigger and Data Checking'!$C15:$BXK15))=0, "", SUMPRODUCT(('2.3. Trigger and Data Checking'!$C$2:$BXK$2=AC$14)*('2.3. Trigger and Data Checking'!$C15:$BXK15)))</f>
        <v/>
      </c>
      <c r="AD35" s="215" cm="1">
        <f t="array" ref="AD35">IF(SUMPRODUCT(('2.3. Trigger and Data Checking'!$C$2:$BXK$2=AD$14)*('2.3. Trigger and Data Checking'!$C15:$BXK15))=0, "", SUMPRODUCT(('2.3. Trigger and Data Checking'!$C$2:$BXK$2=AD$14)*('2.3. Trigger and Data Checking'!$C15:$BXK15)))</f>
        <v>2</v>
      </c>
      <c r="AE35" s="215" t="str" cm="1">
        <f t="array" ref="AE35">IF(SUMPRODUCT(('2.3. Trigger and Data Checking'!$C$2:$BXK$2=AE$14)*('2.3. Trigger and Data Checking'!$C15:$BXK15))=0, "", SUMPRODUCT(('2.3. Trigger and Data Checking'!$C$2:$BXK$2=AE$14)*('2.3. Trigger and Data Checking'!$C15:$BXK15)))</f>
        <v/>
      </c>
      <c r="AF35" s="215" t="str" cm="1">
        <f t="array" ref="AF35">IF(SUMPRODUCT(('2.3. Trigger and Data Checking'!$C$2:$BXK$2=AF$14)*('2.3. Trigger and Data Checking'!$C15:$BXK15))=0, "", SUMPRODUCT(('2.3. Trigger and Data Checking'!$C$2:$BXK$2=AF$14)*('2.3. Trigger and Data Checking'!$C15:$BXK15)))</f>
        <v/>
      </c>
      <c r="AG35" s="215" cm="1">
        <f t="array" ref="AG35">IF(SUMPRODUCT(('2.3. Trigger and Data Checking'!$C$2:$BXK$2=AG$14)*('2.3. Trigger and Data Checking'!$C15:$BXK15))=0, "", SUMPRODUCT(('2.3. Trigger and Data Checking'!$C$2:$BXK$2=AG$14)*('2.3. Trigger and Data Checking'!$C15:$BXK15)))</f>
        <v>1</v>
      </c>
      <c r="AH35" s="215" t="str" cm="1">
        <f t="array" ref="AH35">IF(SUMPRODUCT(('2.3. Trigger and Data Checking'!$C$2:$BXK$2=AH$14)*('2.3. Trigger and Data Checking'!$C15:$BXK15))=0, "", SUMPRODUCT(('2.3. Trigger and Data Checking'!$C$2:$BXK$2=AH$14)*('2.3. Trigger and Data Checking'!$C15:$BXK15)))</f>
        <v/>
      </c>
      <c r="AI35" s="215" t="str" cm="1">
        <f t="array" ref="AI35">IF(SUMPRODUCT(('2.3. Trigger and Data Checking'!$C$2:$BXK$2=AI$14)*('2.3. Trigger and Data Checking'!$C15:$BXK15))=0, "", SUMPRODUCT(('2.3. Trigger and Data Checking'!$C$2:$BXK$2=AI$14)*('2.3. Trigger and Data Checking'!$C15:$BXK15)))</f>
        <v/>
      </c>
      <c r="AJ35" s="215" t="str" cm="1">
        <f t="array" ref="AJ35">IF(SUMPRODUCT(('2.3. Trigger and Data Checking'!$C$2:$BXK$2=AJ$14)*('2.3. Trigger and Data Checking'!$C15:$BXK15))=0, "", SUMPRODUCT(('2.3. Trigger and Data Checking'!$C$2:$BXK$2=AJ$14)*('2.3. Trigger and Data Checking'!$C15:$BXK15)))</f>
        <v/>
      </c>
      <c r="AK35" s="215" t="str" cm="1">
        <f t="array" ref="AK35">IF(SUMPRODUCT(('2.3. Trigger and Data Checking'!$C$2:$BXK$2=AK$14)*('2.3. Trigger and Data Checking'!$C15:$BXK15))=0, "", SUMPRODUCT(('2.3. Trigger and Data Checking'!$C$2:$BXK$2=AK$14)*('2.3. Trigger and Data Checking'!$C15:$BXK15)))</f>
        <v/>
      </c>
      <c r="AL35" s="215" t="str" cm="1">
        <f t="array" ref="AL35">IF(SUMPRODUCT(('2.3. Trigger and Data Checking'!$C$2:$BXK$2=AL$14)*('2.3. Trigger and Data Checking'!$C15:$BXK15))=0, "", SUMPRODUCT(('2.3. Trigger and Data Checking'!$C$2:$BXK$2=AL$14)*('2.3. Trigger and Data Checking'!$C15:$BXK15)))</f>
        <v/>
      </c>
      <c r="AM35" s="215" t="str" cm="1">
        <f t="array" ref="AM35">IF(SUMPRODUCT(('2.3. Trigger and Data Checking'!$C$2:$BXK$2=AM$14)*('2.3. Trigger and Data Checking'!$C15:$BXK15))=0, "", SUMPRODUCT(('2.3. Trigger and Data Checking'!$C$2:$BXK$2=AM$14)*('2.3. Trigger and Data Checking'!$C15:$BXK15)))</f>
        <v/>
      </c>
      <c r="AN35" s="215" t="str" cm="1">
        <f t="array" ref="AN35">IF(SUMPRODUCT(('2.3. Trigger and Data Checking'!$C$2:$BXK$2=AN$14)*('2.3. Trigger and Data Checking'!$C15:$BXK15))=0, "", SUMPRODUCT(('2.3. Trigger and Data Checking'!$C$2:$BXK$2=AN$14)*('2.3. Trigger and Data Checking'!$C15:$BXK15)))</f>
        <v/>
      </c>
      <c r="AO35" s="215" t="str" cm="1">
        <f t="array" ref="AO35">IF(SUMPRODUCT(('2.3. Trigger and Data Checking'!$C$2:$BXK$2=AO$14)*('2.3. Trigger and Data Checking'!$C15:$BXK15))=0, "", SUMPRODUCT(('2.3. Trigger and Data Checking'!$C$2:$BXK$2=AO$14)*('2.3. Trigger and Data Checking'!$C15:$BXK15)))</f>
        <v/>
      </c>
      <c r="AP35" s="215" t="str" cm="1">
        <f t="array" ref="AP35">IF(SUMPRODUCT(('2.3. Trigger and Data Checking'!$C$2:$BXK$2=AP$14)*('2.3. Trigger and Data Checking'!$C15:$BXK15))=0, "", SUMPRODUCT(('2.3. Trigger and Data Checking'!$C$2:$BXK$2=AP$14)*('2.3. Trigger and Data Checking'!$C15:$BXK15)))</f>
        <v/>
      </c>
      <c r="AQ35" s="215" t="str" cm="1">
        <f t="array" ref="AQ35">IF(SUMPRODUCT(('2.3. Trigger and Data Checking'!$C$2:$BXK$2=AQ$14)*('2.3. Trigger and Data Checking'!$C15:$BXK15))=0, "", SUMPRODUCT(('2.3. Trigger and Data Checking'!$C$2:$BXK$2=AQ$14)*('2.3. Trigger and Data Checking'!$C15:$BXK15)))</f>
        <v/>
      </c>
      <c r="AR35" s="215" t="str" cm="1">
        <f t="array" ref="AR35">IF(SUMPRODUCT(('2.3. Trigger and Data Checking'!$C$2:$BXK$2=AR$14)*('2.3. Trigger and Data Checking'!$C15:$BXK15))=0, "", SUMPRODUCT(('2.3. Trigger and Data Checking'!$C$2:$BXK$2=AR$14)*('2.3. Trigger and Data Checking'!$C15:$BXK15)))</f>
        <v/>
      </c>
      <c r="AS35" s="215" t="str" cm="1">
        <f t="array" ref="AS35">IF(SUMPRODUCT(('2.3. Trigger and Data Checking'!$C$2:$BXK$2=AS$14)*('2.3. Trigger and Data Checking'!$C15:$BXK15))=0, "", SUMPRODUCT(('2.3. Trigger and Data Checking'!$C$2:$BXK$2=AS$14)*('2.3. Trigger and Data Checking'!$C15:$BXK15)))</f>
        <v/>
      </c>
    </row>
    <row r="36" spans="2:45" ht="14.45">
      <c r="B36" s="208" t="s">
        <v>121</v>
      </c>
      <c r="C36" s="260">
        <f t="shared" si="12"/>
        <v>0</v>
      </c>
      <c r="D36" s="4">
        <f t="shared" si="13"/>
        <v>0</v>
      </c>
      <c r="E36" s="9">
        <f t="shared" si="14"/>
        <v>10</v>
      </c>
      <c r="F36" s="215" t="str" cm="1">
        <f t="array" ref="F36">IF(SUMPRODUCT(('2.3. Trigger and Data Checking'!$C$2:$BXK$2=F$14)*('2.3. Trigger and Data Checking'!$C16:$BXK16))=0, "", SUMPRODUCT(('2.3. Trigger and Data Checking'!$C$2:$BXK$2=F$14)*('2.3. Trigger and Data Checking'!$C16:$BXK16)))</f>
        <v/>
      </c>
      <c r="G36" s="215" t="str" cm="1">
        <f t="array" ref="G36">IF(SUMPRODUCT(('2.3. Trigger and Data Checking'!$C$2:$BXK$2=G$14)*('2.3. Trigger and Data Checking'!$C16:$BXK16))=0, "", SUMPRODUCT(('2.3. Trigger and Data Checking'!$C$2:$BXK$2=G$14)*('2.3. Trigger and Data Checking'!$C16:$BXK16)))</f>
        <v/>
      </c>
      <c r="H36" s="215" t="str" cm="1">
        <f t="array" ref="H36">IF(SUMPRODUCT(('2.3. Trigger and Data Checking'!$C$2:$BXK$2=H$14)*('2.3. Trigger and Data Checking'!$C16:$BXK16))=0, "", SUMPRODUCT(('2.3. Trigger and Data Checking'!$C$2:$BXK$2=H$14)*('2.3. Trigger and Data Checking'!$C16:$BXK16)))</f>
        <v/>
      </c>
      <c r="I36" s="215" t="str" cm="1">
        <f t="array" ref="I36">IF(SUMPRODUCT(('2.3. Trigger and Data Checking'!$C$2:$BXK$2=I$14)*('2.3. Trigger and Data Checking'!$C16:$BXK16))=0, "", SUMPRODUCT(('2.3. Trigger and Data Checking'!$C$2:$BXK$2=I$14)*('2.3. Trigger and Data Checking'!$C16:$BXK16)))</f>
        <v/>
      </c>
      <c r="J36" s="215" t="str" cm="1">
        <f t="array" ref="J36">IF(SUMPRODUCT(('2.3. Trigger and Data Checking'!$C$2:$BXK$2=J$14)*('2.3. Trigger and Data Checking'!$C16:$BXK16))=0, "", SUMPRODUCT(('2.3. Trigger and Data Checking'!$C$2:$BXK$2=J$14)*('2.3. Trigger and Data Checking'!$C16:$BXK16)))</f>
        <v/>
      </c>
      <c r="K36" s="215" t="str" cm="1">
        <f t="array" ref="K36">IF(SUMPRODUCT(('2.3. Trigger and Data Checking'!$C$2:$BXK$2=K$14)*('2.3. Trigger and Data Checking'!$C16:$BXK16))=0, "", SUMPRODUCT(('2.3. Trigger and Data Checking'!$C$2:$BXK$2=K$14)*('2.3. Trigger and Data Checking'!$C16:$BXK16)))</f>
        <v/>
      </c>
      <c r="L36" s="215" t="str" cm="1">
        <f t="array" ref="L36">IF(SUMPRODUCT(('2.3. Trigger and Data Checking'!$C$2:$BXK$2=L$14)*('2.3. Trigger and Data Checking'!$C16:$BXK16))=0, "", SUMPRODUCT(('2.3. Trigger and Data Checking'!$C$2:$BXK$2=L$14)*('2.3. Trigger and Data Checking'!$C16:$BXK16)))</f>
        <v/>
      </c>
      <c r="M36" s="215" t="str" cm="1">
        <f t="array" ref="M36">IF(SUMPRODUCT(('2.3. Trigger and Data Checking'!$C$2:$BXK$2=M$14)*('2.3. Trigger and Data Checking'!$C16:$BXK16))=0, "", SUMPRODUCT(('2.3. Trigger and Data Checking'!$C$2:$BXK$2=M$14)*('2.3. Trigger and Data Checking'!$C16:$BXK16)))</f>
        <v/>
      </c>
      <c r="N36" s="215" t="str" cm="1">
        <f t="array" ref="N36">IF(SUMPRODUCT(('2.3. Trigger and Data Checking'!$C$2:$BXK$2=N$14)*('2.3. Trigger and Data Checking'!$C16:$BXK16))=0, "", SUMPRODUCT(('2.3. Trigger and Data Checking'!$C$2:$BXK$2=N$14)*('2.3. Trigger and Data Checking'!$C16:$BXK16)))</f>
        <v/>
      </c>
      <c r="O36" s="215" t="str" cm="1">
        <f t="array" ref="O36">IF(SUMPRODUCT(('2.3. Trigger and Data Checking'!$C$2:$BXK$2=O$14)*('2.3. Trigger and Data Checking'!$C16:$BXK16))=0, "", SUMPRODUCT(('2.3. Trigger and Data Checking'!$C$2:$BXK$2=O$14)*('2.3. Trigger and Data Checking'!$C16:$BXK16)))</f>
        <v/>
      </c>
      <c r="P36" s="215" cm="1">
        <f t="array" ref="P36">IF(SUMPRODUCT(('2.3. Trigger and Data Checking'!$C$2:$BXK$2=P$14)*('2.3. Trigger and Data Checking'!$C16:$BXK16))=0, "", SUMPRODUCT(('2.3. Trigger and Data Checking'!$C$2:$BXK$2=P$14)*('2.3. Trigger and Data Checking'!$C16:$BXK16)))</f>
        <v>1</v>
      </c>
      <c r="Q36" s="215" t="str" cm="1">
        <f t="array" ref="Q36">IF(SUMPRODUCT(('2.3. Trigger and Data Checking'!$C$2:$BXK$2=Q$14)*('2.3. Trigger and Data Checking'!$C16:$BXK16))=0, "", SUMPRODUCT(('2.3. Trigger and Data Checking'!$C$2:$BXK$2=Q$14)*('2.3. Trigger and Data Checking'!$C16:$BXK16)))</f>
        <v/>
      </c>
      <c r="R36" s="215" t="str" cm="1">
        <f t="array" ref="R36">IF(SUMPRODUCT(('2.3. Trigger and Data Checking'!$C$2:$BXK$2=R$14)*('2.3. Trigger and Data Checking'!$C16:$BXK16))=0, "", SUMPRODUCT(('2.3. Trigger and Data Checking'!$C$2:$BXK$2=R$14)*('2.3. Trigger and Data Checking'!$C16:$BXK16)))</f>
        <v/>
      </c>
      <c r="S36" s="215" t="str" cm="1">
        <f t="array" ref="S36">IF(SUMPRODUCT(('2.3. Trigger and Data Checking'!$C$2:$BXK$2=S$14)*('2.3. Trigger and Data Checking'!$C16:$BXK16))=0, "", SUMPRODUCT(('2.3. Trigger and Data Checking'!$C$2:$BXK$2=S$14)*('2.3. Trigger and Data Checking'!$C16:$BXK16)))</f>
        <v/>
      </c>
      <c r="T36" s="215" t="str" cm="1">
        <f t="array" ref="T36">IF(SUMPRODUCT(('2.3. Trigger and Data Checking'!$C$2:$BXK$2=T$14)*('2.3. Trigger and Data Checking'!$C16:$BXK16))=0, "", SUMPRODUCT(('2.3. Trigger and Data Checking'!$C$2:$BXK$2=T$14)*('2.3. Trigger and Data Checking'!$C16:$BXK16)))</f>
        <v/>
      </c>
      <c r="U36" s="215" t="str" cm="1">
        <f t="array" ref="U36">IF(SUMPRODUCT(('2.3. Trigger and Data Checking'!$C$2:$BXK$2=U$14)*('2.3. Trigger and Data Checking'!$C16:$BXK16))=0, "", SUMPRODUCT(('2.3. Trigger and Data Checking'!$C$2:$BXK$2=U$14)*('2.3. Trigger and Data Checking'!$C16:$BXK16)))</f>
        <v/>
      </c>
      <c r="V36" s="215" t="str" cm="1">
        <f t="array" ref="V36">IF(SUMPRODUCT(('2.3. Trigger and Data Checking'!$C$2:$BXK$2=V$14)*('2.3. Trigger and Data Checking'!$C16:$BXK16))=0, "", SUMPRODUCT(('2.3. Trigger and Data Checking'!$C$2:$BXK$2=V$14)*('2.3. Trigger and Data Checking'!$C16:$BXK16)))</f>
        <v/>
      </c>
      <c r="W36" s="215" t="str" cm="1">
        <f t="array" ref="W36">IF(SUMPRODUCT(('2.3. Trigger and Data Checking'!$C$2:$BXK$2=W$14)*('2.3. Trigger and Data Checking'!$C16:$BXK16))=0, "", SUMPRODUCT(('2.3. Trigger and Data Checking'!$C$2:$BXK$2=W$14)*('2.3. Trigger and Data Checking'!$C16:$BXK16)))</f>
        <v/>
      </c>
      <c r="X36" s="215" t="str" cm="1">
        <f t="array" ref="X36">IF(SUMPRODUCT(('2.3. Trigger and Data Checking'!$C$2:$BXK$2=X$14)*('2.3. Trigger and Data Checking'!$C16:$BXK16))=0, "", SUMPRODUCT(('2.3. Trigger and Data Checking'!$C$2:$BXK$2=X$14)*('2.3. Trigger and Data Checking'!$C16:$BXK16)))</f>
        <v/>
      </c>
      <c r="Y36" s="215" cm="1">
        <f t="array" ref="Y36">IF(SUMPRODUCT(('2.3. Trigger and Data Checking'!$C$2:$BXK$2=Y$14)*('2.3. Trigger and Data Checking'!$C16:$BXK16))=0, "", SUMPRODUCT(('2.3. Trigger and Data Checking'!$C$2:$BXK$2=Y$14)*('2.3. Trigger and Data Checking'!$C16:$BXK16)))</f>
        <v>9</v>
      </c>
      <c r="Z36" s="215" t="str" cm="1">
        <f t="array" ref="Z36">IF(SUMPRODUCT(('2.3. Trigger and Data Checking'!$C$2:$BXK$2=Z$14)*('2.3. Trigger and Data Checking'!$C16:$BXK16))=0, "", SUMPRODUCT(('2.3. Trigger and Data Checking'!$C$2:$BXK$2=Z$14)*('2.3. Trigger and Data Checking'!$C16:$BXK16)))</f>
        <v/>
      </c>
      <c r="AA36" s="215" t="str" cm="1">
        <f t="array" ref="AA36">IF(SUMPRODUCT(('2.3. Trigger and Data Checking'!$C$2:$BXK$2=AA$14)*('2.3. Trigger and Data Checking'!$C16:$BXK16))=0, "", SUMPRODUCT(('2.3. Trigger and Data Checking'!$C$2:$BXK$2=AA$14)*('2.3. Trigger and Data Checking'!$C16:$BXK16)))</f>
        <v/>
      </c>
      <c r="AB36" s="215" t="str" cm="1">
        <f t="array" ref="AB36">IF(SUMPRODUCT(('2.3. Trigger and Data Checking'!$C$2:$BXK$2=AB$14)*('2.3. Trigger and Data Checking'!$C16:$BXK16))=0, "", SUMPRODUCT(('2.3. Trigger and Data Checking'!$C$2:$BXK$2=AB$14)*('2.3. Trigger and Data Checking'!$C16:$BXK16)))</f>
        <v/>
      </c>
      <c r="AC36" s="215" t="str" cm="1">
        <f t="array" ref="AC36">IF(SUMPRODUCT(('2.3. Trigger and Data Checking'!$C$2:$BXK$2=AC$14)*('2.3. Trigger and Data Checking'!$C16:$BXK16))=0, "", SUMPRODUCT(('2.3. Trigger and Data Checking'!$C$2:$BXK$2=AC$14)*('2.3. Trigger and Data Checking'!$C16:$BXK16)))</f>
        <v/>
      </c>
      <c r="AD36" s="215" t="str" cm="1">
        <f t="array" ref="AD36">IF(SUMPRODUCT(('2.3. Trigger and Data Checking'!$C$2:$BXK$2=AD$14)*('2.3. Trigger and Data Checking'!$C16:$BXK16))=0, "", SUMPRODUCT(('2.3. Trigger and Data Checking'!$C$2:$BXK$2=AD$14)*('2.3. Trigger and Data Checking'!$C16:$BXK16)))</f>
        <v/>
      </c>
      <c r="AE36" s="215" t="str" cm="1">
        <f t="array" ref="AE36">IF(SUMPRODUCT(('2.3. Trigger and Data Checking'!$C$2:$BXK$2=AE$14)*('2.3. Trigger and Data Checking'!$C16:$BXK16))=0, "", SUMPRODUCT(('2.3. Trigger and Data Checking'!$C$2:$BXK$2=AE$14)*('2.3. Trigger and Data Checking'!$C16:$BXK16)))</f>
        <v/>
      </c>
      <c r="AF36" s="215" t="str" cm="1">
        <f t="array" ref="AF36">IF(SUMPRODUCT(('2.3. Trigger and Data Checking'!$C$2:$BXK$2=AF$14)*('2.3. Trigger and Data Checking'!$C16:$BXK16))=0, "", SUMPRODUCT(('2.3. Trigger and Data Checking'!$C$2:$BXK$2=AF$14)*('2.3. Trigger and Data Checking'!$C16:$BXK16)))</f>
        <v/>
      </c>
      <c r="AG36" s="215" t="str" cm="1">
        <f t="array" ref="AG36">IF(SUMPRODUCT(('2.3. Trigger and Data Checking'!$C$2:$BXK$2=AG$14)*('2.3. Trigger and Data Checking'!$C16:$BXK16))=0, "", SUMPRODUCT(('2.3. Trigger and Data Checking'!$C$2:$BXK$2=AG$14)*('2.3. Trigger and Data Checking'!$C16:$BXK16)))</f>
        <v/>
      </c>
      <c r="AH36" s="215" t="str" cm="1">
        <f t="array" ref="AH36">IF(SUMPRODUCT(('2.3. Trigger and Data Checking'!$C$2:$BXK$2=AH$14)*('2.3. Trigger and Data Checking'!$C16:$BXK16))=0, "", SUMPRODUCT(('2.3. Trigger and Data Checking'!$C$2:$BXK$2=AH$14)*('2.3. Trigger and Data Checking'!$C16:$BXK16)))</f>
        <v/>
      </c>
      <c r="AI36" s="215" t="str" cm="1">
        <f t="array" ref="AI36">IF(SUMPRODUCT(('2.3. Trigger and Data Checking'!$C$2:$BXK$2=AI$14)*('2.3. Trigger and Data Checking'!$C16:$BXK16))=0, "", SUMPRODUCT(('2.3. Trigger and Data Checking'!$C$2:$BXK$2=AI$14)*('2.3. Trigger and Data Checking'!$C16:$BXK16)))</f>
        <v/>
      </c>
      <c r="AJ36" s="215" t="str" cm="1">
        <f t="array" ref="AJ36">IF(SUMPRODUCT(('2.3. Trigger and Data Checking'!$C$2:$BXK$2=AJ$14)*('2.3. Trigger and Data Checking'!$C16:$BXK16))=0, "", SUMPRODUCT(('2.3. Trigger and Data Checking'!$C$2:$BXK$2=AJ$14)*('2.3. Trigger and Data Checking'!$C16:$BXK16)))</f>
        <v/>
      </c>
      <c r="AK36" s="215" t="str" cm="1">
        <f t="array" ref="AK36">IF(SUMPRODUCT(('2.3. Trigger and Data Checking'!$C$2:$BXK$2=AK$14)*('2.3. Trigger and Data Checking'!$C16:$BXK16))=0, "", SUMPRODUCT(('2.3. Trigger and Data Checking'!$C$2:$BXK$2=AK$14)*('2.3. Trigger and Data Checking'!$C16:$BXK16)))</f>
        <v/>
      </c>
      <c r="AL36" s="215" t="str" cm="1">
        <f t="array" ref="AL36">IF(SUMPRODUCT(('2.3. Trigger and Data Checking'!$C$2:$BXK$2=AL$14)*('2.3. Trigger and Data Checking'!$C16:$BXK16))=0, "", SUMPRODUCT(('2.3. Trigger and Data Checking'!$C$2:$BXK$2=AL$14)*('2.3. Trigger and Data Checking'!$C16:$BXK16)))</f>
        <v/>
      </c>
      <c r="AM36" s="215" t="str" cm="1">
        <f t="array" ref="AM36">IF(SUMPRODUCT(('2.3. Trigger and Data Checking'!$C$2:$BXK$2=AM$14)*('2.3. Trigger and Data Checking'!$C16:$BXK16))=0, "", SUMPRODUCT(('2.3. Trigger and Data Checking'!$C$2:$BXK$2=AM$14)*('2.3. Trigger and Data Checking'!$C16:$BXK16)))</f>
        <v/>
      </c>
      <c r="AN36" s="215" t="str" cm="1">
        <f t="array" ref="AN36">IF(SUMPRODUCT(('2.3. Trigger and Data Checking'!$C$2:$BXK$2=AN$14)*('2.3. Trigger and Data Checking'!$C16:$BXK16))=0, "", SUMPRODUCT(('2.3. Trigger and Data Checking'!$C$2:$BXK$2=AN$14)*('2.3. Trigger and Data Checking'!$C16:$BXK16)))</f>
        <v/>
      </c>
      <c r="AO36" s="215" t="str" cm="1">
        <f t="array" ref="AO36">IF(SUMPRODUCT(('2.3. Trigger and Data Checking'!$C$2:$BXK$2=AO$14)*('2.3. Trigger and Data Checking'!$C16:$BXK16))=0, "", SUMPRODUCT(('2.3. Trigger and Data Checking'!$C$2:$BXK$2=AO$14)*('2.3. Trigger and Data Checking'!$C16:$BXK16)))</f>
        <v/>
      </c>
      <c r="AP36" s="215" t="str" cm="1">
        <f t="array" ref="AP36">IF(SUMPRODUCT(('2.3. Trigger and Data Checking'!$C$2:$BXK$2=AP$14)*('2.3. Trigger and Data Checking'!$C16:$BXK16))=0, "", SUMPRODUCT(('2.3. Trigger and Data Checking'!$C$2:$BXK$2=AP$14)*('2.3. Trigger and Data Checking'!$C16:$BXK16)))</f>
        <v/>
      </c>
      <c r="AQ36" s="215" t="str" cm="1">
        <f t="array" ref="AQ36">IF(SUMPRODUCT(('2.3. Trigger and Data Checking'!$C$2:$BXK$2=AQ$14)*('2.3. Trigger and Data Checking'!$C16:$BXK16))=0, "", SUMPRODUCT(('2.3. Trigger and Data Checking'!$C$2:$BXK$2=AQ$14)*('2.3. Trigger and Data Checking'!$C16:$BXK16)))</f>
        <v/>
      </c>
      <c r="AR36" s="215" t="str" cm="1">
        <f t="array" ref="AR36">IF(SUMPRODUCT(('2.3. Trigger and Data Checking'!$C$2:$BXK$2=AR$14)*('2.3. Trigger and Data Checking'!$C16:$BXK16))=0, "", SUMPRODUCT(('2.3. Trigger and Data Checking'!$C$2:$BXK$2=AR$14)*('2.3. Trigger and Data Checking'!$C16:$BXK16)))</f>
        <v/>
      </c>
      <c r="AS36" s="215" t="str" cm="1">
        <f t="array" ref="AS36">IF(SUMPRODUCT(('2.3. Trigger and Data Checking'!$C$2:$BXK$2=AS$14)*('2.3. Trigger and Data Checking'!$C16:$BXK16))=0, "", SUMPRODUCT(('2.3. Trigger and Data Checking'!$C$2:$BXK$2=AS$14)*('2.3. Trigger and Data Checking'!$C16:$BXK16)))</f>
        <v/>
      </c>
    </row>
    <row r="37" spans="2:45" ht="14.45">
      <c r="B37" s="208" t="s">
        <v>122</v>
      </c>
      <c r="C37" s="260">
        <f t="shared" si="12"/>
        <v>0</v>
      </c>
      <c r="D37" s="4">
        <f t="shared" si="13"/>
        <v>0</v>
      </c>
      <c r="E37" s="9">
        <f t="shared" si="14"/>
        <v>1363</v>
      </c>
      <c r="F37" s="215" t="str" cm="1">
        <f t="array" ref="F37">IF(SUMPRODUCT(('2.3. Trigger and Data Checking'!$C$2:$BXK$2=F$14)*('2.3. Trigger and Data Checking'!$C17:$BXK17))=0, "", SUMPRODUCT(('2.3. Trigger and Data Checking'!$C$2:$BXK$2=F$14)*('2.3. Trigger and Data Checking'!$C17:$BXK17)))</f>
        <v/>
      </c>
      <c r="G37" s="215" t="str" cm="1">
        <f t="array" ref="G37">IF(SUMPRODUCT(('2.3. Trigger and Data Checking'!$C$2:$BXK$2=G$14)*('2.3. Trigger and Data Checking'!$C17:$BXK17))=0, "", SUMPRODUCT(('2.3. Trigger and Data Checking'!$C$2:$BXK$2=G$14)*('2.3. Trigger and Data Checking'!$C17:$BXK17)))</f>
        <v/>
      </c>
      <c r="H37" s="215" t="str" cm="1">
        <f t="array" ref="H37">IF(SUMPRODUCT(('2.3. Trigger and Data Checking'!$C$2:$BXK$2=H$14)*('2.3. Trigger and Data Checking'!$C17:$BXK17))=0, "", SUMPRODUCT(('2.3. Trigger and Data Checking'!$C$2:$BXK$2=H$14)*('2.3. Trigger and Data Checking'!$C17:$BXK17)))</f>
        <v/>
      </c>
      <c r="I37" s="215" t="str" cm="1">
        <f t="array" ref="I37">IF(SUMPRODUCT(('2.3. Trigger and Data Checking'!$C$2:$BXK$2=I$14)*('2.3. Trigger and Data Checking'!$C17:$BXK17))=0, "", SUMPRODUCT(('2.3. Trigger and Data Checking'!$C$2:$BXK$2=I$14)*('2.3. Trigger and Data Checking'!$C17:$BXK17)))</f>
        <v/>
      </c>
      <c r="J37" s="215" t="str" cm="1">
        <f t="array" ref="J37">IF(SUMPRODUCT(('2.3. Trigger and Data Checking'!$C$2:$BXK$2=J$14)*('2.3. Trigger and Data Checking'!$C17:$BXK17))=0, "", SUMPRODUCT(('2.3. Trigger and Data Checking'!$C$2:$BXK$2=J$14)*('2.3. Trigger and Data Checking'!$C17:$BXK17)))</f>
        <v/>
      </c>
      <c r="K37" s="215" t="str" cm="1">
        <f t="array" ref="K37">IF(SUMPRODUCT(('2.3. Trigger and Data Checking'!$C$2:$BXK$2=K$14)*('2.3. Trigger and Data Checking'!$C17:$BXK17))=0, "", SUMPRODUCT(('2.3. Trigger and Data Checking'!$C$2:$BXK$2=K$14)*('2.3. Trigger and Data Checking'!$C17:$BXK17)))</f>
        <v/>
      </c>
      <c r="L37" s="215" t="str" cm="1">
        <f t="array" ref="L37">IF(SUMPRODUCT(('2.3. Trigger and Data Checking'!$C$2:$BXK$2=L$14)*('2.3. Trigger and Data Checking'!$C17:$BXK17))=0, "", SUMPRODUCT(('2.3. Trigger and Data Checking'!$C$2:$BXK$2=L$14)*('2.3. Trigger and Data Checking'!$C17:$BXK17)))</f>
        <v/>
      </c>
      <c r="M37" s="215" t="str" cm="1">
        <f t="array" ref="M37">IF(SUMPRODUCT(('2.3. Trigger and Data Checking'!$C$2:$BXK$2=M$14)*('2.3. Trigger and Data Checking'!$C17:$BXK17))=0, "", SUMPRODUCT(('2.3. Trigger and Data Checking'!$C$2:$BXK$2=M$14)*('2.3. Trigger and Data Checking'!$C17:$BXK17)))</f>
        <v/>
      </c>
      <c r="N37" s="215" cm="1">
        <f t="array" ref="N37">IF(SUMPRODUCT(('2.3. Trigger and Data Checking'!$C$2:$BXK$2=N$14)*('2.3. Trigger and Data Checking'!$C17:$BXK17))=0, "", SUMPRODUCT(('2.3. Trigger and Data Checking'!$C$2:$BXK$2=N$14)*('2.3. Trigger and Data Checking'!$C17:$BXK17)))</f>
        <v>30</v>
      </c>
      <c r="O37" s="215" t="str" cm="1">
        <f t="array" ref="O37">IF(SUMPRODUCT(('2.3. Trigger and Data Checking'!$C$2:$BXK$2=O$14)*('2.3. Trigger and Data Checking'!$C17:$BXK17))=0, "", SUMPRODUCT(('2.3. Trigger and Data Checking'!$C$2:$BXK$2=O$14)*('2.3. Trigger and Data Checking'!$C17:$BXK17)))</f>
        <v/>
      </c>
      <c r="P37" s="215" cm="1">
        <f t="array" ref="P37">IF(SUMPRODUCT(('2.3. Trigger and Data Checking'!$C$2:$BXK$2=P$14)*('2.3. Trigger and Data Checking'!$C17:$BXK17))=0, "", SUMPRODUCT(('2.3. Trigger and Data Checking'!$C$2:$BXK$2=P$14)*('2.3. Trigger and Data Checking'!$C17:$BXK17)))</f>
        <v>52</v>
      </c>
      <c r="Q37" s="215" cm="1">
        <f t="array" ref="Q37">IF(SUMPRODUCT(('2.3. Trigger and Data Checking'!$C$2:$BXK$2=Q$14)*('2.3. Trigger and Data Checking'!$C17:$BXK17))=0, "", SUMPRODUCT(('2.3. Trigger and Data Checking'!$C$2:$BXK$2=Q$14)*('2.3. Trigger and Data Checking'!$C17:$BXK17)))</f>
        <v>66</v>
      </c>
      <c r="R37" s="215" t="str" cm="1">
        <f t="array" ref="R37">IF(SUMPRODUCT(('2.3. Trigger and Data Checking'!$C$2:$BXK$2=R$14)*('2.3. Trigger and Data Checking'!$C17:$BXK17))=0, "", SUMPRODUCT(('2.3. Trigger and Data Checking'!$C$2:$BXK$2=R$14)*('2.3. Trigger and Data Checking'!$C17:$BXK17)))</f>
        <v/>
      </c>
      <c r="S37" s="215" cm="1">
        <f t="array" ref="S37">IF(SUMPRODUCT(('2.3. Trigger and Data Checking'!$C$2:$BXK$2=S$14)*('2.3. Trigger and Data Checking'!$C17:$BXK17))=0, "", SUMPRODUCT(('2.3. Trigger and Data Checking'!$C$2:$BXK$2=S$14)*('2.3. Trigger and Data Checking'!$C17:$BXK17)))</f>
        <v>22</v>
      </c>
      <c r="T37" s="215" cm="1">
        <f t="array" ref="T37">IF(SUMPRODUCT(('2.3. Trigger and Data Checking'!$C$2:$BXK$2=T$14)*('2.3. Trigger and Data Checking'!$C17:$BXK17))=0, "", SUMPRODUCT(('2.3. Trigger and Data Checking'!$C$2:$BXK$2=T$14)*('2.3. Trigger and Data Checking'!$C17:$BXK17)))</f>
        <v>43</v>
      </c>
      <c r="U37" s="215" cm="1">
        <f t="array" ref="U37">IF(SUMPRODUCT(('2.3. Trigger and Data Checking'!$C$2:$BXK$2=U$14)*('2.3. Trigger and Data Checking'!$C17:$BXK17))=0, "", SUMPRODUCT(('2.3. Trigger and Data Checking'!$C$2:$BXK$2=U$14)*('2.3. Trigger and Data Checking'!$C17:$BXK17)))</f>
        <v>9</v>
      </c>
      <c r="V37" s="215" cm="1">
        <f t="array" ref="V37">IF(SUMPRODUCT(('2.3. Trigger and Data Checking'!$C$2:$BXK$2=V$14)*('2.3. Trigger and Data Checking'!$C17:$BXK17))=0, "", SUMPRODUCT(('2.3. Trigger and Data Checking'!$C$2:$BXK$2=V$14)*('2.3. Trigger and Data Checking'!$C17:$BXK17)))</f>
        <v>33</v>
      </c>
      <c r="W37" s="215" cm="1">
        <f t="array" ref="W37">IF(SUMPRODUCT(('2.3. Trigger and Data Checking'!$C$2:$BXK$2=W$14)*('2.3. Trigger and Data Checking'!$C17:$BXK17))=0, "", SUMPRODUCT(('2.3. Trigger and Data Checking'!$C$2:$BXK$2=W$14)*('2.3. Trigger and Data Checking'!$C17:$BXK17)))</f>
        <v>140</v>
      </c>
      <c r="X37" s="215" cm="1">
        <f t="array" ref="X37">IF(SUMPRODUCT(('2.3. Trigger and Data Checking'!$C$2:$BXK$2=X$14)*('2.3. Trigger and Data Checking'!$C17:$BXK17))=0, "", SUMPRODUCT(('2.3. Trigger and Data Checking'!$C$2:$BXK$2=X$14)*('2.3. Trigger and Data Checking'!$C17:$BXK17)))</f>
        <v>166</v>
      </c>
      <c r="Y37" s="215" cm="1">
        <f t="array" ref="Y37">IF(SUMPRODUCT(('2.3. Trigger and Data Checking'!$C$2:$BXK$2=Y$14)*('2.3. Trigger and Data Checking'!$C17:$BXK17))=0, "", SUMPRODUCT(('2.3. Trigger and Data Checking'!$C$2:$BXK$2=Y$14)*('2.3. Trigger and Data Checking'!$C17:$BXK17)))</f>
        <v>93</v>
      </c>
      <c r="Z37" s="215" cm="1">
        <f t="array" ref="Z37">IF(SUMPRODUCT(('2.3. Trigger and Data Checking'!$C$2:$BXK$2=Z$14)*('2.3. Trigger and Data Checking'!$C17:$BXK17))=0, "", SUMPRODUCT(('2.3. Trigger and Data Checking'!$C$2:$BXK$2=Z$14)*('2.3. Trigger and Data Checking'!$C17:$BXK17)))</f>
        <v>66</v>
      </c>
      <c r="AA37" s="215" cm="1">
        <f t="array" ref="AA37">IF(SUMPRODUCT(('2.3. Trigger and Data Checking'!$C$2:$BXK$2=AA$14)*('2.3. Trigger and Data Checking'!$C17:$BXK17))=0, "", SUMPRODUCT(('2.3. Trigger and Data Checking'!$C$2:$BXK$2=AA$14)*('2.3. Trigger and Data Checking'!$C17:$BXK17)))</f>
        <v>111</v>
      </c>
      <c r="AB37" s="215" cm="1">
        <f t="array" ref="AB37">IF(SUMPRODUCT(('2.3. Trigger and Data Checking'!$C$2:$BXK$2=AB$14)*('2.3. Trigger and Data Checking'!$C17:$BXK17))=0, "", SUMPRODUCT(('2.3. Trigger and Data Checking'!$C$2:$BXK$2=AB$14)*('2.3. Trigger and Data Checking'!$C17:$BXK17)))</f>
        <v>60</v>
      </c>
      <c r="AC37" s="215" t="str" cm="1">
        <f t="array" ref="AC37">IF(SUMPRODUCT(('2.3. Trigger and Data Checking'!$C$2:$BXK$2=AC$14)*('2.3. Trigger and Data Checking'!$C17:$BXK17))=0, "", SUMPRODUCT(('2.3. Trigger and Data Checking'!$C$2:$BXK$2=AC$14)*('2.3. Trigger and Data Checking'!$C17:$BXK17)))</f>
        <v/>
      </c>
      <c r="AD37" s="215" cm="1">
        <f t="array" ref="AD37">IF(SUMPRODUCT(('2.3. Trigger and Data Checking'!$C$2:$BXK$2=AD$14)*('2.3. Trigger and Data Checking'!$C17:$BXK17))=0, "", SUMPRODUCT(('2.3. Trigger and Data Checking'!$C$2:$BXK$2=AD$14)*('2.3. Trigger and Data Checking'!$C17:$BXK17)))</f>
        <v>98</v>
      </c>
      <c r="AE37" s="215" cm="1">
        <f t="array" ref="AE37">IF(SUMPRODUCT(('2.3. Trigger and Data Checking'!$C$2:$BXK$2=AE$14)*('2.3. Trigger and Data Checking'!$C17:$BXK17))=0, "", SUMPRODUCT(('2.3. Trigger and Data Checking'!$C$2:$BXK$2=AE$14)*('2.3. Trigger and Data Checking'!$C17:$BXK17)))</f>
        <v>71</v>
      </c>
      <c r="AF37" s="215" cm="1">
        <f t="array" ref="AF37">IF(SUMPRODUCT(('2.3. Trigger and Data Checking'!$C$2:$BXK$2=AF$14)*('2.3. Trigger and Data Checking'!$C17:$BXK17))=0, "", SUMPRODUCT(('2.3. Trigger and Data Checking'!$C$2:$BXK$2=AF$14)*('2.3. Trigger and Data Checking'!$C17:$BXK17)))</f>
        <v>64</v>
      </c>
      <c r="AG37" s="215" cm="1">
        <f t="array" ref="AG37">IF(SUMPRODUCT(('2.3. Trigger and Data Checking'!$C$2:$BXK$2=AG$14)*('2.3. Trigger and Data Checking'!$C17:$BXK17))=0, "", SUMPRODUCT(('2.3. Trigger and Data Checking'!$C$2:$BXK$2=AG$14)*('2.3. Trigger and Data Checking'!$C17:$BXK17)))</f>
        <v>104</v>
      </c>
      <c r="AH37" s="215" cm="1">
        <f t="array" ref="AH37">IF(SUMPRODUCT(('2.3. Trigger and Data Checking'!$C$2:$BXK$2=AH$14)*('2.3. Trigger and Data Checking'!$C17:$BXK17))=0, "", SUMPRODUCT(('2.3. Trigger and Data Checking'!$C$2:$BXK$2=AH$14)*('2.3. Trigger and Data Checking'!$C17:$BXK17)))</f>
        <v>135</v>
      </c>
      <c r="AI37" s="215" t="str" cm="1">
        <f t="array" ref="AI37">IF(SUMPRODUCT(('2.3. Trigger and Data Checking'!$C$2:$BXK$2=AI$14)*('2.3. Trigger and Data Checking'!$C17:$BXK17))=0, "", SUMPRODUCT(('2.3. Trigger and Data Checking'!$C$2:$BXK$2=AI$14)*('2.3. Trigger and Data Checking'!$C17:$BXK17)))</f>
        <v/>
      </c>
      <c r="AJ37" s="215" t="str" cm="1">
        <f t="array" ref="AJ37">IF(SUMPRODUCT(('2.3. Trigger and Data Checking'!$C$2:$BXK$2=AJ$14)*('2.3. Trigger and Data Checking'!$C17:$BXK17))=0, "", SUMPRODUCT(('2.3. Trigger and Data Checking'!$C$2:$BXK$2=AJ$14)*('2.3. Trigger and Data Checking'!$C17:$BXK17)))</f>
        <v/>
      </c>
      <c r="AK37" s="215" t="str" cm="1">
        <f t="array" ref="AK37">IF(SUMPRODUCT(('2.3. Trigger and Data Checking'!$C$2:$BXK$2=AK$14)*('2.3. Trigger and Data Checking'!$C17:$BXK17))=0, "", SUMPRODUCT(('2.3. Trigger and Data Checking'!$C$2:$BXK$2=AK$14)*('2.3. Trigger and Data Checking'!$C17:$BXK17)))</f>
        <v/>
      </c>
      <c r="AL37" s="215" t="str" cm="1">
        <f t="array" ref="AL37">IF(SUMPRODUCT(('2.3. Trigger and Data Checking'!$C$2:$BXK$2=AL$14)*('2.3. Trigger and Data Checking'!$C17:$BXK17))=0, "", SUMPRODUCT(('2.3. Trigger and Data Checking'!$C$2:$BXK$2=AL$14)*('2.3. Trigger and Data Checking'!$C17:$BXK17)))</f>
        <v/>
      </c>
      <c r="AM37" s="215" t="str" cm="1">
        <f t="array" ref="AM37">IF(SUMPRODUCT(('2.3. Trigger and Data Checking'!$C$2:$BXK$2=AM$14)*('2.3. Trigger and Data Checking'!$C17:$BXK17))=0, "", SUMPRODUCT(('2.3. Trigger and Data Checking'!$C$2:$BXK$2=AM$14)*('2.3. Trigger and Data Checking'!$C17:$BXK17)))</f>
        <v/>
      </c>
      <c r="AN37" s="215" t="str" cm="1">
        <f t="array" ref="AN37">IF(SUMPRODUCT(('2.3. Trigger and Data Checking'!$C$2:$BXK$2=AN$14)*('2.3. Trigger and Data Checking'!$C17:$BXK17))=0, "", SUMPRODUCT(('2.3. Trigger and Data Checking'!$C$2:$BXK$2=AN$14)*('2.3. Trigger and Data Checking'!$C17:$BXK17)))</f>
        <v/>
      </c>
      <c r="AO37" s="215" t="str" cm="1">
        <f t="array" ref="AO37">IF(SUMPRODUCT(('2.3. Trigger and Data Checking'!$C$2:$BXK$2=AO$14)*('2.3. Trigger and Data Checking'!$C17:$BXK17))=0, "", SUMPRODUCT(('2.3. Trigger and Data Checking'!$C$2:$BXK$2=AO$14)*('2.3. Trigger and Data Checking'!$C17:$BXK17)))</f>
        <v/>
      </c>
      <c r="AP37" s="215" t="str" cm="1">
        <f t="array" ref="AP37">IF(SUMPRODUCT(('2.3. Trigger and Data Checking'!$C$2:$BXK$2=AP$14)*('2.3. Trigger and Data Checking'!$C17:$BXK17))=0, "", SUMPRODUCT(('2.3. Trigger and Data Checking'!$C$2:$BXK$2=AP$14)*('2.3. Trigger and Data Checking'!$C17:$BXK17)))</f>
        <v/>
      </c>
      <c r="AQ37" s="215" t="str" cm="1">
        <f t="array" ref="AQ37">IF(SUMPRODUCT(('2.3. Trigger and Data Checking'!$C$2:$BXK$2=AQ$14)*('2.3. Trigger and Data Checking'!$C17:$BXK17))=0, "", SUMPRODUCT(('2.3. Trigger and Data Checking'!$C$2:$BXK$2=AQ$14)*('2.3. Trigger and Data Checking'!$C17:$BXK17)))</f>
        <v/>
      </c>
      <c r="AR37" s="215" t="str" cm="1">
        <f t="array" ref="AR37">IF(SUMPRODUCT(('2.3. Trigger and Data Checking'!$C$2:$BXK$2=AR$14)*('2.3. Trigger and Data Checking'!$C17:$BXK17))=0, "", SUMPRODUCT(('2.3. Trigger and Data Checking'!$C$2:$BXK$2=AR$14)*('2.3. Trigger and Data Checking'!$C17:$BXK17)))</f>
        <v/>
      </c>
      <c r="AS37" s="215" t="str" cm="1">
        <f t="array" ref="AS37">IF(SUMPRODUCT(('2.3. Trigger and Data Checking'!$C$2:$BXK$2=AS$14)*('2.3. Trigger and Data Checking'!$C17:$BXK17))=0, "", SUMPRODUCT(('2.3. Trigger and Data Checking'!$C$2:$BXK$2=AS$14)*('2.3. Trigger and Data Checking'!$C17:$BXK17)))</f>
        <v/>
      </c>
    </row>
    <row r="38" spans="2:45" ht="14.45">
      <c r="B38" s="208" t="s">
        <v>123</v>
      </c>
      <c r="C38" s="260">
        <f t="shared" si="12"/>
        <v>0</v>
      </c>
      <c r="D38" s="4">
        <f t="shared" si="13"/>
        <v>0</v>
      </c>
      <c r="E38" s="9">
        <f t="shared" si="14"/>
        <v>555</v>
      </c>
      <c r="F38" s="215" t="str" cm="1">
        <f t="array" ref="F38">IF(SUMPRODUCT(('2.3. Trigger and Data Checking'!$C$2:$BXK$2=F$14)*('2.3. Trigger and Data Checking'!$C18:$BXK18))=0, "", SUMPRODUCT(('2.3. Trigger and Data Checking'!$C$2:$BXK$2=F$14)*('2.3. Trigger and Data Checking'!$C18:$BXK18)))</f>
        <v/>
      </c>
      <c r="G38" s="215" t="str" cm="1">
        <f t="array" ref="G38">IF(SUMPRODUCT(('2.3. Trigger and Data Checking'!$C$2:$BXK$2=G$14)*('2.3. Trigger and Data Checking'!$C18:$BXK18))=0, "", SUMPRODUCT(('2.3. Trigger and Data Checking'!$C$2:$BXK$2=G$14)*('2.3. Trigger and Data Checking'!$C18:$BXK18)))</f>
        <v/>
      </c>
      <c r="H38" s="215" t="str" cm="1">
        <f t="array" ref="H38">IF(SUMPRODUCT(('2.3. Trigger and Data Checking'!$C$2:$BXK$2=H$14)*('2.3. Trigger and Data Checking'!$C18:$BXK18))=0, "", SUMPRODUCT(('2.3. Trigger and Data Checking'!$C$2:$BXK$2=H$14)*('2.3. Trigger and Data Checking'!$C18:$BXK18)))</f>
        <v/>
      </c>
      <c r="I38" s="215" t="str" cm="1">
        <f t="array" ref="I38">IF(SUMPRODUCT(('2.3. Trigger and Data Checking'!$C$2:$BXK$2=I$14)*('2.3. Trigger and Data Checking'!$C18:$BXK18))=0, "", SUMPRODUCT(('2.3. Trigger and Data Checking'!$C$2:$BXK$2=I$14)*('2.3. Trigger and Data Checking'!$C18:$BXK18)))</f>
        <v/>
      </c>
      <c r="J38" s="215" t="str" cm="1">
        <f t="array" ref="J38">IF(SUMPRODUCT(('2.3. Trigger and Data Checking'!$C$2:$BXK$2=J$14)*('2.3. Trigger and Data Checking'!$C18:$BXK18))=0, "", SUMPRODUCT(('2.3. Trigger and Data Checking'!$C$2:$BXK$2=J$14)*('2.3. Trigger and Data Checking'!$C18:$BXK18)))</f>
        <v/>
      </c>
      <c r="K38" s="215" t="str" cm="1">
        <f t="array" ref="K38">IF(SUMPRODUCT(('2.3. Trigger and Data Checking'!$C$2:$BXK$2=K$14)*('2.3. Trigger and Data Checking'!$C18:$BXK18))=0, "", SUMPRODUCT(('2.3. Trigger and Data Checking'!$C$2:$BXK$2=K$14)*('2.3. Trigger and Data Checking'!$C18:$BXK18)))</f>
        <v/>
      </c>
      <c r="L38" s="215" t="str" cm="1">
        <f t="array" ref="L38">IF(SUMPRODUCT(('2.3. Trigger and Data Checking'!$C$2:$BXK$2=L$14)*('2.3. Trigger and Data Checking'!$C18:$BXK18))=0, "", SUMPRODUCT(('2.3. Trigger and Data Checking'!$C$2:$BXK$2=L$14)*('2.3. Trigger and Data Checking'!$C18:$BXK18)))</f>
        <v/>
      </c>
      <c r="M38" s="215" t="str" cm="1">
        <f t="array" ref="M38">IF(SUMPRODUCT(('2.3. Trigger and Data Checking'!$C$2:$BXK$2=M$14)*('2.3. Trigger and Data Checking'!$C18:$BXK18))=0, "", SUMPRODUCT(('2.3. Trigger and Data Checking'!$C$2:$BXK$2=M$14)*('2.3. Trigger and Data Checking'!$C18:$BXK18)))</f>
        <v/>
      </c>
      <c r="N38" s="215" cm="1">
        <f t="array" ref="N38">IF(SUMPRODUCT(('2.3. Trigger and Data Checking'!$C$2:$BXK$2=N$14)*('2.3. Trigger and Data Checking'!$C18:$BXK18))=0, "", SUMPRODUCT(('2.3. Trigger and Data Checking'!$C$2:$BXK$2=N$14)*('2.3. Trigger and Data Checking'!$C18:$BXK18)))</f>
        <v>1</v>
      </c>
      <c r="O38" s="215" t="str" cm="1">
        <f t="array" ref="O38">IF(SUMPRODUCT(('2.3. Trigger and Data Checking'!$C$2:$BXK$2=O$14)*('2.3. Trigger and Data Checking'!$C18:$BXK18))=0, "", SUMPRODUCT(('2.3. Trigger and Data Checking'!$C$2:$BXK$2=O$14)*('2.3. Trigger and Data Checking'!$C18:$BXK18)))</f>
        <v/>
      </c>
      <c r="P38" s="215" t="str" cm="1">
        <f t="array" ref="P38">IF(SUMPRODUCT(('2.3. Trigger and Data Checking'!$C$2:$BXK$2=P$14)*('2.3. Trigger and Data Checking'!$C18:$BXK18))=0, "", SUMPRODUCT(('2.3. Trigger and Data Checking'!$C$2:$BXK$2=P$14)*('2.3. Trigger and Data Checking'!$C18:$BXK18)))</f>
        <v/>
      </c>
      <c r="Q38" s="215" cm="1">
        <f t="array" ref="Q38">IF(SUMPRODUCT(('2.3. Trigger and Data Checking'!$C$2:$BXK$2=Q$14)*('2.3. Trigger and Data Checking'!$C18:$BXK18))=0, "", SUMPRODUCT(('2.3. Trigger and Data Checking'!$C$2:$BXK$2=Q$14)*('2.3. Trigger and Data Checking'!$C18:$BXK18)))</f>
        <v>1</v>
      </c>
      <c r="R38" s="215" t="str" cm="1">
        <f t="array" ref="R38">IF(SUMPRODUCT(('2.3. Trigger and Data Checking'!$C$2:$BXK$2=R$14)*('2.3. Trigger and Data Checking'!$C18:$BXK18))=0, "", SUMPRODUCT(('2.3. Trigger and Data Checking'!$C$2:$BXK$2=R$14)*('2.3. Trigger and Data Checking'!$C18:$BXK18)))</f>
        <v/>
      </c>
      <c r="S38" s="215" cm="1">
        <f t="array" ref="S38">IF(SUMPRODUCT(('2.3. Trigger and Data Checking'!$C$2:$BXK$2=S$14)*('2.3. Trigger and Data Checking'!$C18:$BXK18))=0, "", SUMPRODUCT(('2.3. Trigger and Data Checking'!$C$2:$BXK$2=S$14)*('2.3. Trigger and Data Checking'!$C18:$BXK18)))</f>
        <v>65</v>
      </c>
      <c r="T38" s="215" t="str" cm="1">
        <f t="array" ref="T38">IF(SUMPRODUCT(('2.3. Trigger and Data Checking'!$C$2:$BXK$2=T$14)*('2.3. Trigger and Data Checking'!$C18:$BXK18))=0, "", SUMPRODUCT(('2.3. Trigger and Data Checking'!$C$2:$BXK$2=T$14)*('2.3. Trigger and Data Checking'!$C18:$BXK18)))</f>
        <v/>
      </c>
      <c r="U38" s="215" cm="1">
        <f t="array" ref="U38">IF(SUMPRODUCT(('2.3. Trigger and Data Checking'!$C$2:$BXK$2=U$14)*('2.3. Trigger and Data Checking'!$C18:$BXK18))=0, "", SUMPRODUCT(('2.3. Trigger and Data Checking'!$C$2:$BXK$2=U$14)*('2.3. Trigger and Data Checking'!$C18:$BXK18)))</f>
        <v>3</v>
      </c>
      <c r="V38" s="215" cm="1">
        <f t="array" ref="V38">IF(SUMPRODUCT(('2.3. Trigger and Data Checking'!$C$2:$BXK$2=V$14)*('2.3. Trigger and Data Checking'!$C18:$BXK18))=0, "", SUMPRODUCT(('2.3. Trigger and Data Checking'!$C$2:$BXK$2=V$14)*('2.3. Trigger and Data Checking'!$C18:$BXK18)))</f>
        <v>1</v>
      </c>
      <c r="W38" s="215" cm="1">
        <f t="array" ref="W38">IF(SUMPRODUCT(('2.3. Trigger and Data Checking'!$C$2:$BXK$2=W$14)*('2.3. Trigger and Data Checking'!$C18:$BXK18))=0, "", SUMPRODUCT(('2.3. Trigger and Data Checking'!$C$2:$BXK$2=W$14)*('2.3. Trigger and Data Checking'!$C18:$BXK18)))</f>
        <v>12</v>
      </c>
      <c r="X38" s="215" cm="1">
        <f t="array" ref="X38">IF(SUMPRODUCT(('2.3. Trigger and Data Checking'!$C$2:$BXK$2=X$14)*('2.3. Trigger and Data Checking'!$C18:$BXK18))=0, "", SUMPRODUCT(('2.3. Trigger and Data Checking'!$C$2:$BXK$2=X$14)*('2.3. Trigger and Data Checking'!$C18:$BXK18)))</f>
        <v>11</v>
      </c>
      <c r="Y38" s="215" cm="1">
        <f t="array" ref="Y38">IF(SUMPRODUCT(('2.3. Trigger and Data Checking'!$C$2:$BXK$2=Y$14)*('2.3. Trigger and Data Checking'!$C18:$BXK18))=0, "", SUMPRODUCT(('2.3. Trigger and Data Checking'!$C$2:$BXK$2=Y$14)*('2.3. Trigger and Data Checking'!$C18:$BXK18)))</f>
        <v>9</v>
      </c>
      <c r="Z38" s="215" cm="1">
        <f t="array" ref="Z38">IF(SUMPRODUCT(('2.3. Trigger and Data Checking'!$C$2:$BXK$2=Z$14)*('2.3. Trigger and Data Checking'!$C18:$BXK18))=0, "", SUMPRODUCT(('2.3. Trigger and Data Checking'!$C$2:$BXK$2=Z$14)*('2.3. Trigger and Data Checking'!$C18:$BXK18)))</f>
        <v>108</v>
      </c>
      <c r="AA38" s="215" cm="1">
        <f t="array" ref="AA38">IF(SUMPRODUCT(('2.3. Trigger and Data Checking'!$C$2:$BXK$2=AA$14)*('2.3. Trigger and Data Checking'!$C18:$BXK18))=0, "", SUMPRODUCT(('2.3. Trigger and Data Checking'!$C$2:$BXK$2=AA$14)*('2.3. Trigger and Data Checking'!$C18:$BXK18)))</f>
        <v>47</v>
      </c>
      <c r="AB38" s="215" cm="1">
        <f t="array" ref="AB38">IF(SUMPRODUCT(('2.3. Trigger and Data Checking'!$C$2:$BXK$2=AB$14)*('2.3. Trigger and Data Checking'!$C18:$BXK18))=0, "", SUMPRODUCT(('2.3. Trigger and Data Checking'!$C$2:$BXK$2=AB$14)*('2.3. Trigger and Data Checking'!$C18:$BXK18)))</f>
        <v>64</v>
      </c>
      <c r="AC38" s="215" t="str" cm="1">
        <f t="array" ref="AC38">IF(SUMPRODUCT(('2.3. Trigger and Data Checking'!$C$2:$BXK$2=AC$14)*('2.3. Trigger and Data Checking'!$C18:$BXK18))=0, "", SUMPRODUCT(('2.3. Trigger and Data Checking'!$C$2:$BXK$2=AC$14)*('2.3. Trigger and Data Checking'!$C18:$BXK18)))</f>
        <v/>
      </c>
      <c r="AD38" s="215" cm="1">
        <f t="array" ref="AD38">IF(SUMPRODUCT(('2.3. Trigger and Data Checking'!$C$2:$BXK$2=AD$14)*('2.3. Trigger and Data Checking'!$C18:$BXK18))=0, "", SUMPRODUCT(('2.3. Trigger and Data Checking'!$C$2:$BXK$2=AD$14)*('2.3. Trigger and Data Checking'!$C18:$BXK18)))</f>
        <v>68</v>
      </c>
      <c r="AE38" s="215" cm="1">
        <f t="array" ref="AE38">IF(SUMPRODUCT(('2.3. Trigger and Data Checking'!$C$2:$BXK$2=AE$14)*('2.3. Trigger and Data Checking'!$C18:$BXK18))=0, "", SUMPRODUCT(('2.3. Trigger and Data Checking'!$C$2:$BXK$2=AE$14)*('2.3. Trigger and Data Checking'!$C18:$BXK18)))</f>
        <v>45</v>
      </c>
      <c r="AF38" s="215" cm="1">
        <f t="array" ref="AF38">IF(SUMPRODUCT(('2.3. Trigger and Data Checking'!$C$2:$BXK$2=AF$14)*('2.3. Trigger and Data Checking'!$C18:$BXK18))=0, "", SUMPRODUCT(('2.3. Trigger and Data Checking'!$C$2:$BXK$2=AF$14)*('2.3. Trigger and Data Checking'!$C18:$BXK18)))</f>
        <v>27</v>
      </c>
      <c r="AG38" s="215" cm="1">
        <f t="array" ref="AG38">IF(SUMPRODUCT(('2.3. Trigger and Data Checking'!$C$2:$BXK$2=AG$14)*('2.3. Trigger and Data Checking'!$C18:$BXK18))=0, "", SUMPRODUCT(('2.3. Trigger and Data Checking'!$C$2:$BXK$2=AG$14)*('2.3. Trigger and Data Checking'!$C18:$BXK18)))</f>
        <v>59</v>
      </c>
      <c r="AH38" s="215" cm="1">
        <f t="array" ref="AH38">IF(SUMPRODUCT(('2.3. Trigger and Data Checking'!$C$2:$BXK$2=AH$14)*('2.3. Trigger and Data Checking'!$C18:$BXK18))=0, "", SUMPRODUCT(('2.3. Trigger and Data Checking'!$C$2:$BXK$2=AH$14)*('2.3. Trigger and Data Checking'!$C18:$BXK18)))</f>
        <v>34</v>
      </c>
      <c r="AI38" s="215" t="str" cm="1">
        <f t="array" ref="AI38">IF(SUMPRODUCT(('2.3. Trigger and Data Checking'!$C$2:$BXK$2=AI$14)*('2.3. Trigger and Data Checking'!$C18:$BXK18))=0, "", SUMPRODUCT(('2.3. Trigger and Data Checking'!$C$2:$BXK$2=AI$14)*('2.3. Trigger and Data Checking'!$C18:$BXK18)))</f>
        <v/>
      </c>
      <c r="AJ38" s="215" t="str" cm="1">
        <f t="array" ref="AJ38">IF(SUMPRODUCT(('2.3. Trigger and Data Checking'!$C$2:$BXK$2=AJ$14)*('2.3. Trigger and Data Checking'!$C18:$BXK18))=0, "", SUMPRODUCT(('2.3. Trigger and Data Checking'!$C$2:$BXK$2=AJ$14)*('2.3. Trigger and Data Checking'!$C18:$BXK18)))</f>
        <v/>
      </c>
      <c r="AK38" s="215" t="str" cm="1">
        <f t="array" ref="AK38">IF(SUMPRODUCT(('2.3. Trigger and Data Checking'!$C$2:$BXK$2=AK$14)*('2.3. Trigger and Data Checking'!$C18:$BXK18))=0, "", SUMPRODUCT(('2.3. Trigger and Data Checking'!$C$2:$BXK$2=AK$14)*('2.3. Trigger and Data Checking'!$C18:$BXK18)))</f>
        <v/>
      </c>
      <c r="AL38" s="215" t="str" cm="1">
        <f t="array" ref="AL38">IF(SUMPRODUCT(('2.3. Trigger and Data Checking'!$C$2:$BXK$2=AL$14)*('2.3. Trigger and Data Checking'!$C18:$BXK18))=0, "", SUMPRODUCT(('2.3. Trigger and Data Checking'!$C$2:$BXK$2=AL$14)*('2.3. Trigger and Data Checking'!$C18:$BXK18)))</f>
        <v/>
      </c>
      <c r="AM38" s="215" t="str" cm="1">
        <f t="array" ref="AM38">IF(SUMPRODUCT(('2.3. Trigger and Data Checking'!$C$2:$BXK$2=AM$14)*('2.3. Trigger and Data Checking'!$C18:$BXK18))=0, "", SUMPRODUCT(('2.3. Trigger and Data Checking'!$C$2:$BXK$2=AM$14)*('2.3. Trigger and Data Checking'!$C18:$BXK18)))</f>
        <v/>
      </c>
      <c r="AN38" s="215" t="str" cm="1">
        <f t="array" ref="AN38">IF(SUMPRODUCT(('2.3. Trigger and Data Checking'!$C$2:$BXK$2=AN$14)*('2.3. Trigger and Data Checking'!$C18:$BXK18))=0, "", SUMPRODUCT(('2.3. Trigger and Data Checking'!$C$2:$BXK$2=AN$14)*('2.3. Trigger and Data Checking'!$C18:$BXK18)))</f>
        <v/>
      </c>
      <c r="AO38" s="215" t="str" cm="1">
        <f t="array" ref="AO38">IF(SUMPRODUCT(('2.3. Trigger and Data Checking'!$C$2:$BXK$2=AO$14)*('2.3. Trigger and Data Checking'!$C18:$BXK18))=0, "", SUMPRODUCT(('2.3. Trigger and Data Checking'!$C$2:$BXK$2=AO$14)*('2.3. Trigger and Data Checking'!$C18:$BXK18)))</f>
        <v/>
      </c>
      <c r="AP38" s="215" t="str" cm="1">
        <f t="array" ref="AP38">IF(SUMPRODUCT(('2.3. Trigger and Data Checking'!$C$2:$BXK$2=AP$14)*('2.3. Trigger and Data Checking'!$C18:$BXK18))=0, "", SUMPRODUCT(('2.3. Trigger and Data Checking'!$C$2:$BXK$2=AP$14)*('2.3. Trigger and Data Checking'!$C18:$BXK18)))</f>
        <v/>
      </c>
      <c r="AQ38" s="215" t="str" cm="1">
        <f t="array" ref="AQ38">IF(SUMPRODUCT(('2.3. Trigger and Data Checking'!$C$2:$BXK$2=AQ$14)*('2.3. Trigger and Data Checking'!$C18:$BXK18))=0, "", SUMPRODUCT(('2.3. Trigger and Data Checking'!$C$2:$BXK$2=AQ$14)*('2.3. Trigger and Data Checking'!$C18:$BXK18)))</f>
        <v/>
      </c>
      <c r="AR38" s="215" t="str" cm="1">
        <f t="array" ref="AR38">IF(SUMPRODUCT(('2.3. Trigger and Data Checking'!$C$2:$BXK$2=AR$14)*('2.3. Trigger and Data Checking'!$C18:$BXK18))=0, "", SUMPRODUCT(('2.3. Trigger and Data Checking'!$C$2:$BXK$2=AR$14)*('2.3. Trigger and Data Checking'!$C18:$BXK18)))</f>
        <v/>
      </c>
      <c r="AS38" s="215" t="str" cm="1">
        <f t="array" ref="AS38">IF(SUMPRODUCT(('2.3. Trigger and Data Checking'!$C$2:$BXK$2=AS$14)*('2.3. Trigger and Data Checking'!$C18:$BXK18))=0, "", SUMPRODUCT(('2.3. Trigger and Data Checking'!$C$2:$BXK$2=AS$14)*('2.3. Trigger and Data Checking'!$C18:$BXK18)))</f>
        <v/>
      </c>
    </row>
    <row r="39" spans="2:45" ht="14.45">
      <c r="B39" s="208" t="s">
        <v>124</v>
      </c>
      <c r="C39" s="260">
        <f t="shared" si="12"/>
        <v>0</v>
      </c>
      <c r="D39" s="4">
        <f t="shared" si="13"/>
        <v>0</v>
      </c>
      <c r="E39" s="9">
        <f t="shared" si="14"/>
        <v>87</v>
      </c>
      <c r="F39" s="215" t="str" cm="1">
        <f t="array" ref="F39">IF(SUMPRODUCT(('2.3. Trigger and Data Checking'!$C$2:$BXK$2=F$14)*('2.3. Trigger and Data Checking'!$C19:$BXK19))=0, "", SUMPRODUCT(('2.3. Trigger and Data Checking'!$C$2:$BXK$2=F$14)*('2.3. Trigger and Data Checking'!$C19:$BXK19)))</f>
        <v/>
      </c>
      <c r="G39" s="215" t="str" cm="1">
        <f t="array" ref="G39">IF(SUMPRODUCT(('2.3. Trigger and Data Checking'!$C$2:$BXK$2=G$14)*('2.3. Trigger and Data Checking'!$C19:$BXK19))=0, "", SUMPRODUCT(('2.3. Trigger and Data Checking'!$C$2:$BXK$2=G$14)*('2.3. Trigger and Data Checking'!$C19:$BXK19)))</f>
        <v/>
      </c>
      <c r="H39" s="215" t="str" cm="1">
        <f t="array" ref="H39">IF(SUMPRODUCT(('2.3. Trigger and Data Checking'!$C$2:$BXK$2=H$14)*('2.3. Trigger and Data Checking'!$C19:$BXK19))=0, "", SUMPRODUCT(('2.3. Trigger and Data Checking'!$C$2:$BXK$2=H$14)*('2.3. Trigger and Data Checking'!$C19:$BXK19)))</f>
        <v/>
      </c>
      <c r="I39" s="215" t="str" cm="1">
        <f t="array" ref="I39">IF(SUMPRODUCT(('2.3. Trigger and Data Checking'!$C$2:$BXK$2=I$14)*('2.3. Trigger and Data Checking'!$C19:$BXK19))=0, "", SUMPRODUCT(('2.3. Trigger and Data Checking'!$C$2:$BXK$2=I$14)*('2.3. Trigger and Data Checking'!$C19:$BXK19)))</f>
        <v/>
      </c>
      <c r="J39" s="215" t="str" cm="1">
        <f t="array" ref="J39">IF(SUMPRODUCT(('2.3. Trigger and Data Checking'!$C$2:$BXK$2=J$14)*('2.3. Trigger and Data Checking'!$C19:$BXK19))=0, "", SUMPRODUCT(('2.3. Trigger and Data Checking'!$C$2:$BXK$2=J$14)*('2.3. Trigger and Data Checking'!$C19:$BXK19)))</f>
        <v/>
      </c>
      <c r="K39" s="215" t="str" cm="1">
        <f t="array" ref="K39">IF(SUMPRODUCT(('2.3. Trigger and Data Checking'!$C$2:$BXK$2=K$14)*('2.3. Trigger and Data Checking'!$C19:$BXK19))=0, "", SUMPRODUCT(('2.3. Trigger and Data Checking'!$C$2:$BXK$2=K$14)*('2.3. Trigger and Data Checking'!$C19:$BXK19)))</f>
        <v/>
      </c>
      <c r="L39" s="215" t="str" cm="1">
        <f t="array" ref="L39">IF(SUMPRODUCT(('2.3. Trigger and Data Checking'!$C$2:$BXK$2=L$14)*('2.3. Trigger and Data Checking'!$C19:$BXK19))=0, "", SUMPRODUCT(('2.3. Trigger and Data Checking'!$C$2:$BXK$2=L$14)*('2.3. Trigger and Data Checking'!$C19:$BXK19)))</f>
        <v/>
      </c>
      <c r="M39" s="215" t="str" cm="1">
        <f t="array" ref="M39">IF(SUMPRODUCT(('2.3. Trigger and Data Checking'!$C$2:$BXK$2=M$14)*('2.3. Trigger and Data Checking'!$C19:$BXK19))=0, "", SUMPRODUCT(('2.3. Trigger and Data Checking'!$C$2:$BXK$2=M$14)*('2.3. Trigger and Data Checking'!$C19:$BXK19)))</f>
        <v/>
      </c>
      <c r="N39" s="215" t="str" cm="1">
        <f t="array" ref="N39">IF(SUMPRODUCT(('2.3. Trigger and Data Checking'!$C$2:$BXK$2=N$14)*('2.3. Trigger and Data Checking'!$C19:$BXK19))=0, "", SUMPRODUCT(('2.3. Trigger and Data Checking'!$C$2:$BXK$2=N$14)*('2.3. Trigger and Data Checking'!$C19:$BXK19)))</f>
        <v/>
      </c>
      <c r="O39" s="215" t="str" cm="1">
        <f t="array" ref="O39">IF(SUMPRODUCT(('2.3. Trigger and Data Checking'!$C$2:$BXK$2=O$14)*('2.3. Trigger and Data Checking'!$C19:$BXK19))=0, "", SUMPRODUCT(('2.3. Trigger and Data Checking'!$C$2:$BXK$2=O$14)*('2.3. Trigger and Data Checking'!$C19:$BXK19)))</f>
        <v/>
      </c>
      <c r="P39" s="215" t="str" cm="1">
        <f t="array" ref="P39">IF(SUMPRODUCT(('2.3. Trigger and Data Checking'!$C$2:$BXK$2=P$14)*('2.3. Trigger and Data Checking'!$C19:$BXK19))=0, "", SUMPRODUCT(('2.3. Trigger and Data Checking'!$C$2:$BXK$2=P$14)*('2.3. Trigger and Data Checking'!$C19:$BXK19)))</f>
        <v/>
      </c>
      <c r="Q39" s="215" t="str" cm="1">
        <f t="array" ref="Q39">IF(SUMPRODUCT(('2.3. Trigger and Data Checking'!$C$2:$BXK$2=Q$14)*('2.3. Trigger and Data Checking'!$C19:$BXK19))=0, "", SUMPRODUCT(('2.3. Trigger and Data Checking'!$C$2:$BXK$2=Q$14)*('2.3. Trigger and Data Checking'!$C19:$BXK19)))</f>
        <v/>
      </c>
      <c r="R39" s="215" t="str" cm="1">
        <f t="array" ref="R39">IF(SUMPRODUCT(('2.3. Trigger and Data Checking'!$C$2:$BXK$2=R$14)*('2.3. Trigger and Data Checking'!$C19:$BXK19))=0, "", SUMPRODUCT(('2.3. Trigger and Data Checking'!$C$2:$BXK$2=R$14)*('2.3. Trigger and Data Checking'!$C19:$BXK19)))</f>
        <v/>
      </c>
      <c r="S39" s="215" t="str" cm="1">
        <f t="array" ref="S39">IF(SUMPRODUCT(('2.3. Trigger and Data Checking'!$C$2:$BXK$2=S$14)*('2.3. Trigger and Data Checking'!$C19:$BXK19))=0, "", SUMPRODUCT(('2.3. Trigger and Data Checking'!$C$2:$BXK$2=S$14)*('2.3. Trigger and Data Checking'!$C19:$BXK19)))</f>
        <v/>
      </c>
      <c r="T39" s="215" t="str" cm="1">
        <f t="array" ref="T39">IF(SUMPRODUCT(('2.3. Trigger and Data Checking'!$C$2:$BXK$2=T$14)*('2.3. Trigger and Data Checking'!$C19:$BXK19))=0, "", SUMPRODUCT(('2.3. Trigger and Data Checking'!$C$2:$BXK$2=T$14)*('2.3. Trigger and Data Checking'!$C19:$BXK19)))</f>
        <v/>
      </c>
      <c r="U39" s="215" t="str" cm="1">
        <f t="array" ref="U39">IF(SUMPRODUCT(('2.3. Trigger and Data Checking'!$C$2:$BXK$2=U$14)*('2.3. Trigger and Data Checking'!$C19:$BXK19))=0, "", SUMPRODUCT(('2.3. Trigger and Data Checking'!$C$2:$BXK$2=U$14)*('2.3. Trigger and Data Checking'!$C19:$BXK19)))</f>
        <v/>
      </c>
      <c r="V39" s="215" t="str" cm="1">
        <f t="array" ref="V39">IF(SUMPRODUCT(('2.3. Trigger and Data Checking'!$C$2:$BXK$2=V$14)*('2.3. Trigger and Data Checking'!$C19:$BXK19))=0, "", SUMPRODUCT(('2.3. Trigger and Data Checking'!$C$2:$BXK$2=V$14)*('2.3. Trigger and Data Checking'!$C19:$BXK19)))</f>
        <v/>
      </c>
      <c r="W39" s="215" t="str" cm="1">
        <f t="array" ref="W39">IF(SUMPRODUCT(('2.3. Trigger and Data Checking'!$C$2:$BXK$2=W$14)*('2.3. Trigger and Data Checking'!$C19:$BXK19))=0, "", SUMPRODUCT(('2.3. Trigger and Data Checking'!$C$2:$BXK$2=W$14)*('2.3. Trigger and Data Checking'!$C19:$BXK19)))</f>
        <v/>
      </c>
      <c r="X39" s="215" t="str" cm="1">
        <f t="array" ref="X39">IF(SUMPRODUCT(('2.3. Trigger and Data Checking'!$C$2:$BXK$2=X$14)*('2.3. Trigger and Data Checking'!$C19:$BXK19))=0, "", SUMPRODUCT(('2.3. Trigger and Data Checking'!$C$2:$BXK$2=X$14)*('2.3. Trigger and Data Checking'!$C19:$BXK19)))</f>
        <v/>
      </c>
      <c r="Y39" s="215" t="str" cm="1">
        <f t="array" ref="Y39">IF(SUMPRODUCT(('2.3. Trigger and Data Checking'!$C$2:$BXK$2=Y$14)*('2.3. Trigger and Data Checking'!$C19:$BXK19))=0, "", SUMPRODUCT(('2.3. Trigger and Data Checking'!$C$2:$BXK$2=Y$14)*('2.3. Trigger and Data Checking'!$C19:$BXK19)))</f>
        <v/>
      </c>
      <c r="Z39" s="215" cm="1">
        <f t="array" ref="Z39">IF(SUMPRODUCT(('2.3. Trigger and Data Checking'!$C$2:$BXK$2=Z$14)*('2.3. Trigger and Data Checking'!$C19:$BXK19))=0, "", SUMPRODUCT(('2.3. Trigger and Data Checking'!$C$2:$BXK$2=Z$14)*('2.3. Trigger and Data Checking'!$C19:$BXK19)))</f>
        <v>5</v>
      </c>
      <c r="AA39" s="215" cm="1">
        <f t="array" ref="AA39">IF(SUMPRODUCT(('2.3. Trigger and Data Checking'!$C$2:$BXK$2=AA$14)*('2.3. Trigger and Data Checking'!$C19:$BXK19))=0, "", SUMPRODUCT(('2.3. Trigger and Data Checking'!$C$2:$BXK$2=AA$14)*('2.3. Trigger and Data Checking'!$C19:$BXK19)))</f>
        <v>16</v>
      </c>
      <c r="AB39" s="215" t="str" cm="1">
        <f t="array" ref="AB39">IF(SUMPRODUCT(('2.3. Trigger and Data Checking'!$C$2:$BXK$2=AB$14)*('2.3. Trigger and Data Checking'!$C19:$BXK19))=0, "", SUMPRODUCT(('2.3. Trigger and Data Checking'!$C$2:$BXK$2=AB$14)*('2.3. Trigger and Data Checking'!$C19:$BXK19)))</f>
        <v/>
      </c>
      <c r="AC39" s="215" t="str" cm="1">
        <f t="array" ref="AC39">IF(SUMPRODUCT(('2.3. Trigger and Data Checking'!$C$2:$BXK$2=AC$14)*('2.3. Trigger and Data Checking'!$C19:$BXK19))=0, "", SUMPRODUCT(('2.3. Trigger and Data Checking'!$C$2:$BXK$2=AC$14)*('2.3. Trigger and Data Checking'!$C19:$BXK19)))</f>
        <v/>
      </c>
      <c r="AD39" s="215" cm="1">
        <f t="array" ref="AD39">IF(SUMPRODUCT(('2.3. Trigger and Data Checking'!$C$2:$BXK$2=AD$14)*('2.3. Trigger and Data Checking'!$C19:$BXK19))=0, "", SUMPRODUCT(('2.3. Trigger and Data Checking'!$C$2:$BXK$2=AD$14)*('2.3. Trigger and Data Checking'!$C19:$BXK19)))</f>
        <v>30</v>
      </c>
      <c r="AE39" s="215" cm="1">
        <f t="array" ref="AE39">IF(SUMPRODUCT(('2.3. Trigger and Data Checking'!$C$2:$BXK$2=AE$14)*('2.3. Trigger and Data Checking'!$C19:$BXK19))=0, "", SUMPRODUCT(('2.3. Trigger and Data Checking'!$C$2:$BXK$2=AE$14)*('2.3. Trigger and Data Checking'!$C19:$BXK19)))</f>
        <v>15</v>
      </c>
      <c r="AF39" s="215" cm="1">
        <f t="array" ref="AF39">IF(SUMPRODUCT(('2.3. Trigger and Data Checking'!$C$2:$BXK$2=AF$14)*('2.3. Trigger and Data Checking'!$C19:$BXK19))=0, "", SUMPRODUCT(('2.3. Trigger and Data Checking'!$C$2:$BXK$2=AF$14)*('2.3. Trigger and Data Checking'!$C19:$BXK19)))</f>
        <v>16</v>
      </c>
      <c r="AG39" s="215" cm="1">
        <f t="array" ref="AG39">IF(SUMPRODUCT(('2.3. Trigger and Data Checking'!$C$2:$BXK$2=AG$14)*('2.3. Trigger and Data Checking'!$C19:$BXK19))=0, "", SUMPRODUCT(('2.3. Trigger and Data Checking'!$C$2:$BXK$2=AG$14)*('2.3. Trigger and Data Checking'!$C19:$BXK19)))</f>
        <v>3</v>
      </c>
      <c r="AH39" s="215" cm="1">
        <f t="array" ref="AH39">IF(SUMPRODUCT(('2.3. Trigger and Data Checking'!$C$2:$BXK$2=AH$14)*('2.3. Trigger and Data Checking'!$C19:$BXK19))=0, "", SUMPRODUCT(('2.3. Trigger and Data Checking'!$C$2:$BXK$2=AH$14)*('2.3. Trigger and Data Checking'!$C19:$BXK19)))</f>
        <v>2</v>
      </c>
      <c r="AI39" s="215" t="str" cm="1">
        <f t="array" ref="AI39">IF(SUMPRODUCT(('2.3. Trigger and Data Checking'!$C$2:$BXK$2=AI$14)*('2.3. Trigger and Data Checking'!$C19:$BXK19))=0, "", SUMPRODUCT(('2.3. Trigger and Data Checking'!$C$2:$BXK$2=AI$14)*('2.3. Trigger and Data Checking'!$C19:$BXK19)))</f>
        <v/>
      </c>
      <c r="AJ39" s="215" t="str" cm="1">
        <f t="array" ref="AJ39">IF(SUMPRODUCT(('2.3. Trigger and Data Checking'!$C$2:$BXK$2=AJ$14)*('2.3. Trigger and Data Checking'!$C19:$BXK19))=0, "", SUMPRODUCT(('2.3. Trigger and Data Checking'!$C$2:$BXK$2=AJ$14)*('2.3. Trigger and Data Checking'!$C19:$BXK19)))</f>
        <v/>
      </c>
      <c r="AK39" s="215" t="str" cm="1">
        <f t="array" ref="AK39">IF(SUMPRODUCT(('2.3. Trigger and Data Checking'!$C$2:$BXK$2=AK$14)*('2.3. Trigger and Data Checking'!$C19:$BXK19))=0, "", SUMPRODUCT(('2.3. Trigger and Data Checking'!$C$2:$BXK$2=AK$14)*('2.3. Trigger and Data Checking'!$C19:$BXK19)))</f>
        <v/>
      </c>
      <c r="AL39" s="215" t="str" cm="1">
        <f t="array" ref="AL39">IF(SUMPRODUCT(('2.3. Trigger and Data Checking'!$C$2:$BXK$2=AL$14)*('2.3. Trigger and Data Checking'!$C19:$BXK19))=0, "", SUMPRODUCT(('2.3. Trigger and Data Checking'!$C$2:$BXK$2=AL$14)*('2.3. Trigger and Data Checking'!$C19:$BXK19)))</f>
        <v/>
      </c>
      <c r="AM39" s="215" t="str" cm="1">
        <f t="array" ref="AM39">IF(SUMPRODUCT(('2.3. Trigger and Data Checking'!$C$2:$BXK$2=AM$14)*('2.3. Trigger and Data Checking'!$C19:$BXK19))=0, "", SUMPRODUCT(('2.3. Trigger and Data Checking'!$C$2:$BXK$2=AM$14)*('2.3. Trigger and Data Checking'!$C19:$BXK19)))</f>
        <v/>
      </c>
      <c r="AN39" s="215" t="str" cm="1">
        <f t="array" ref="AN39">IF(SUMPRODUCT(('2.3. Trigger and Data Checking'!$C$2:$BXK$2=AN$14)*('2.3. Trigger and Data Checking'!$C19:$BXK19))=0, "", SUMPRODUCT(('2.3. Trigger and Data Checking'!$C$2:$BXK$2=AN$14)*('2.3. Trigger and Data Checking'!$C19:$BXK19)))</f>
        <v/>
      </c>
      <c r="AO39" s="215" t="str" cm="1">
        <f t="array" ref="AO39">IF(SUMPRODUCT(('2.3. Trigger and Data Checking'!$C$2:$BXK$2=AO$14)*('2.3. Trigger and Data Checking'!$C19:$BXK19))=0, "", SUMPRODUCT(('2.3. Trigger and Data Checking'!$C$2:$BXK$2=AO$14)*('2.3. Trigger and Data Checking'!$C19:$BXK19)))</f>
        <v/>
      </c>
      <c r="AP39" s="215" t="str" cm="1">
        <f t="array" ref="AP39">IF(SUMPRODUCT(('2.3. Trigger and Data Checking'!$C$2:$BXK$2=AP$14)*('2.3. Trigger and Data Checking'!$C19:$BXK19))=0, "", SUMPRODUCT(('2.3. Trigger and Data Checking'!$C$2:$BXK$2=AP$14)*('2.3. Trigger and Data Checking'!$C19:$BXK19)))</f>
        <v/>
      </c>
      <c r="AQ39" s="215" t="str" cm="1">
        <f t="array" ref="AQ39">IF(SUMPRODUCT(('2.3. Trigger and Data Checking'!$C$2:$BXK$2=AQ$14)*('2.3. Trigger and Data Checking'!$C19:$BXK19))=0, "", SUMPRODUCT(('2.3. Trigger and Data Checking'!$C$2:$BXK$2=AQ$14)*('2.3. Trigger and Data Checking'!$C19:$BXK19)))</f>
        <v/>
      </c>
      <c r="AR39" s="215" t="str" cm="1">
        <f t="array" ref="AR39">IF(SUMPRODUCT(('2.3. Trigger and Data Checking'!$C$2:$BXK$2=AR$14)*('2.3. Trigger and Data Checking'!$C19:$BXK19))=0, "", SUMPRODUCT(('2.3. Trigger and Data Checking'!$C$2:$BXK$2=AR$14)*('2.3. Trigger and Data Checking'!$C19:$BXK19)))</f>
        <v/>
      </c>
      <c r="AS39" s="215" t="str" cm="1">
        <f t="array" ref="AS39">IF(SUMPRODUCT(('2.3. Trigger and Data Checking'!$C$2:$BXK$2=AS$14)*('2.3. Trigger and Data Checking'!$C19:$BXK19))=0, "", SUMPRODUCT(('2.3. Trigger and Data Checking'!$C$2:$BXK$2=AS$14)*('2.3. Trigger and Data Checking'!$C19:$BXK19)))</f>
        <v/>
      </c>
    </row>
    <row r="40" spans="2:45" ht="14.45">
      <c r="B40" s="208" t="s">
        <v>125</v>
      </c>
      <c r="C40" s="260">
        <f t="shared" si="12"/>
        <v>0</v>
      </c>
      <c r="D40" s="4">
        <f t="shared" si="13"/>
        <v>0</v>
      </c>
      <c r="E40" s="9">
        <f t="shared" si="14"/>
        <v>117</v>
      </c>
      <c r="F40" s="215" t="str" cm="1">
        <f t="array" ref="F40">IF(SUMPRODUCT(('2.3. Trigger and Data Checking'!$C$2:$BXK$2=F$14)*('2.3. Trigger and Data Checking'!$C20:$BXK20))=0, "", SUMPRODUCT(('2.3. Trigger and Data Checking'!$C$2:$BXK$2=F$14)*('2.3. Trigger and Data Checking'!$C20:$BXK20)))</f>
        <v/>
      </c>
      <c r="G40" s="215" t="str" cm="1">
        <f t="array" ref="G40">IF(SUMPRODUCT(('2.3. Trigger and Data Checking'!$C$2:$BXK$2=G$14)*('2.3. Trigger and Data Checking'!$C20:$BXK20))=0, "", SUMPRODUCT(('2.3. Trigger and Data Checking'!$C$2:$BXK$2=G$14)*('2.3. Trigger and Data Checking'!$C20:$BXK20)))</f>
        <v/>
      </c>
      <c r="H40" s="215" t="str" cm="1">
        <f t="array" ref="H40">IF(SUMPRODUCT(('2.3. Trigger and Data Checking'!$C$2:$BXK$2=H$14)*('2.3. Trigger and Data Checking'!$C20:$BXK20))=0, "", SUMPRODUCT(('2.3. Trigger and Data Checking'!$C$2:$BXK$2=H$14)*('2.3. Trigger and Data Checking'!$C20:$BXK20)))</f>
        <v/>
      </c>
      <c r="I40" s="215" t="str" cm="1">
        <f t="array" ref="I40">IF(SUMPRODUCT(('2.3. Trigger and Data Checking'!$C$2:$BXK$2=I$14)*('2.3. Trigger and Data Checking'!$C20:$BXK20))=0, "", SUMPRODUCT(('2.3. Trigger and Data Checking'!$C$2:$BXK$2=I$14)*('2.3. Trigger and Data Checking'!$C20:$BXK20)))</f>
        <v/>
      </c>
      <c r="J40" s="215" t="str" cm="1">
        <f t="array" ref="J40">IF(SUMPRODUCT(('2.3. Trigger and Data Checking'!$C$2:$BXK$2=J$14)*('2.3. Trigger and Data Checking'!$C20:$BXK20))=0, "", SUMPRODUCT(('2.3. Trigger and Data Checking'!$C$2:$BXK$2=J$14)*('2.3. Trigger and Data Checking'!$C20:$BXK20)))</f>
        <v/>
      </c>
      <c r="K40" s="215" t="str" cm="1">
        <f t="array" ref="K40">IF(SUMPRODUCT(('2.3. Trigger and Data Checking'!$C$2:$BXK$2=K$14)*('2.3. Trigger and Data Checking'!$C20:$BXK20))=0, "", SUMPRODUCT(('2.3. Trigger and Data Checking'!$C$2:$BXK$2=K$14)*('2.3. Trigger and Data Checking'!$C20:$BXK20)))</f>
        <v/>
      </c>
      <c r="L40" s="215" t="str" cm="1">
        <f t="array" ref="L40">IF(SUMPRODUCT(('2.3. Trigger and Data Checking'!$C$2:$BXK$2=L$14)*('2.3. Trigger and Data Checking'!$C20:$BXK20))=0, "", SUMPRODUCT(('2.3. Trigger and Data Checking'!$C$2:$BXK$2=L$14)*('2.3. Trigger and Data Checking'!$C20:$BXK20)))</f>
        <v/>
      </c>
      <c r="M40" s="215" cm="1">
        <f t="array" ref="M40">IF(SUMPRODUCT(('2.3. Trigger and Data Checking'!$C$2:$BXK$2=M$14)*('2.3. Trigger and Data Checking'!$C20:$BXK20))=0, "", SUMPRODUCT(('2.3. Trigger and Data Checking'!$C$2:$BXK$2=M$14)*('2.3. Trigger and Data Checking'!$C20:$BXK20)))</f>
        <v>50</v>
      </c>
      <c r="N40" s="215" t="str" cm="1">
        <f t="array" ref="N40">IF(SUMPRODUCT(('2.3. Trigger and Data Checking'!$C$2:$BXK$2=N$14)*('2.3. Trigger and Data Checking'!$C20:$BXK20))=0, "", SUMPRODUCT(('2.3. Trigger and Data Checking'!$C$2:$BXK$2=N$14)*('2.3. Trigger and Data Checking'!$C20:$BXK20)))</f>
        <v/>
      </c>
      <c r="O40" s="215" t="str" cm="1">
        <f t="array" ref="O40">IF(SUMPRODUCT(('2.3. Trigger and Data Checking'!$C$2:$BXK$2=O$14)*('2.3. Trigger and Data Checking'!$C20:$BXK20))=0, "", SUMPRODUCT(('2.3. Trigger and Data Checking'!$C$2:$BXK$2=O$14)*('2.3. Trigger and Data Checking'!$C20:$BXK20)))</f>
        <v/>
      </c>
      <c r="P40" s="215" cm="1">
        <f t="array" ref="P40">IF(SUMPRODUCT(('2.3. Trigger and Data Checking'!$C$2:$BXK$2=P$14)*('2.3. Trigger and Data Checking'!$C20:$BXK20))=0, "", SUMPRODUCT(('2.3. Trigger and Data Checking'!$C$2:$BXK$2=P$14)*('2.3. Trigger and Data Checking'!$C20:$BXK20)))</f>
        <v>9</v>
      </c>
      <c r="Q40" s="215" cm="1">
        <f t="array" ref="Q40">IF(SUMPRODUCT(('2.3. Trigger and Data Checking'!$C$2:$BXK$2=Q$14)*('2.3. Trigger and Data Checking'!$C20:$BXK20))=0, "", SUMPRODUCT(('2.3. Trigger and Data Checking'!$C$2:$BXK$2=Q$14)*('2.3. Trigger and Data Checking'!$C20:$BXK20)))</f>
        <v>23</v>
      </c>
      <c r="R40" s="215" t="str" cm="1">
        <f t="array" ref="R40">IF(SUMPRODUCT(('2.3. Trigger and Data Checking'!$C$2:$BXK$2=R$14)*('2.3. Trigger and Data Checking'!$C20:$BXK20))=0, "", SUMPRODUCT(('2.3. Trigger and Data Checking'!$C$2:$BXK$2=R$14)*('2.3. Trigger and Data Checking'!$C20:$BXK20)))</f>
        <v/>
      </c>
      <c r="S40" s="215" t="str" cm="1">
        <f t="array" ref="S40">IF(SUMPRODUCT(('2.3. Trigger and Data Checking'!$C$2:$BXK$2=S$14)*('2.3. Trigger and Data Checking'!$C20:$BXK20))=0, "", SUMPRODUCT(('2.3. Trigger and Data Checking'!$C$2:$BXK$2=S$14)*('2.3. Trigger and Data Checking'!$C20:$BXK20)))</f>
        <v/>
      </c>
      <c r="T40" s="215" t="str" cm="1">
        <f t="array" ref="T40">IF(SUMPRODUCT(('2.3. Trigger and Data Checking'!$C$2:$BXK$2=T$14)*('2.3. Trigger and Data Checking'!$C20:$BXK20))=0, "", SUMPRODUCT(('2.3. Trigger and Data Checking'!$C$2:$BXK$2=T$14)*('2.3. Trigger and Data Checking'!$C20:$BXK20)))</f>
        <v/>
      </c>
      <c r="U40" s="215" t="str" cm="1">
        <f t="array" ref="U40">IF(SUMPRODUCT(('2.3. Trigger and Data Checking'!$C$2:$BXK$2=U$14)*('2.3. Trigger and Data Checking'!$C20:$BXK20))=0, "", SUMPRODUCT(('2.3. Trigger and Data Checking'!$C$2:$BXK$2=U$14)*('2.3. Trigger and Data Checking'!$C20:$BXK20)))</f>
        <v/>
      </c>
      <c r="V40" s="215" t="str" cm="1">
        <f t="array" ref="V40">IF(SUMPRODUCT(('2.3. Trigger and Data Checking'!$C$2:$BXK$2=V$14)*('2.3. Trigger and Data Checking'!$C20:$BXK20))=0, "", SUMPRODUCT(('2.3. Trigger and Data Checking'!$C$2:$BXK$2=V$14)*('2.3. Trigger and Data Checking'!$C20:$BXK20)))</f>
        <v/>
      </c>
      <c r="W40" s="215" t="str" cm="1">
        <f t="array" ref="W40">IF(SUMPRODUCT(('2.3. Trigger and Data Checking'!$C$2:$BXK$2=W$14)*('2.3. Trigger and Data Checking'!$C20:$BXK20))=0, "", SUMPRODUCT(('2.3. Trigger and Data Checking'!$C$2:$BXK$2=W$14)*('2.3. Trigger and Data Checking'!$C20:$BXK20)))</f>
        <v/>
      </c>
      <c r="X40" s="215" t="str" cm="1">
        <f t="array" ref="X40">IF(SUMPRODUCT(('2.3. Trigger and Data Checking'!$C$2:$BXK$2=X$14)*('2.3. Trigger and Data Checking'!$C20:$BXK20))=0, "", SUMPRODUCT(('2.3. Trigger and Data Checking'!$C$2:$BXK$2=X$14)*('2.3. Trigger and Data Checking'!$C20:$BXK20)))</f>
        <v/>
      </c>
      <c r="Y40" s="215" cm="1">
        <f t="array" ref="Y40">IF(SUMPRODUCT(('2.3. Trigger and Data Checking'!$C$2:$BXK$2=Y$14)*('2.3. Trigger and Data Checking'!$C20:$BXK20))=0, "", SUMPRODUCT(('2.3. Trigger and Data Checking'!$C$2:$BXK$2=Y$14)*('2.3. Trigger and Data Checking'!$C20:$BXK20)))</f>
        <v>15</v>
      </c>
      <c r="Z40" s="215" t="str" cm="1">
        <f t="array" ref="Z40">IF(SUMPRODUCT(('2.3. Trigger and Data Checking'!$C$2:$BXK$2=Z$14)*('2.3. Trigger and Data Checking'!$C20:$BXK20))=0, "", SUMPRODUCT(('2.3. Trigger and Data Checking'!$C$2:$BXK$2=Z$14)*('2.3. Trigger and Data Checking'!$C20:$BXK20)))</f>
        <v/>
      </c>
      <c r="AA40" s="215" cm="1">
        <f t="array" ref="AA40">IF(SUMPRODUCT(('2.3. Trigger and Data Checking'!$C$2:$BXK$2=AA$14)*('2.3. Trigger and Data Checking'!$C20:$BXK20))=0, "", SUMPRODUCT(('2.3. Trigger and Data Checking'!$C$2:$BXK$2=AA$14)*('2.3. Trigger and Data Checking'!$C20:$BXK20)))</f>
        <v>13</v>
      </c>
      <c r="AB40" s="215" t="str" cm="1">
        <f t="array" ref="AB40">IF(SUMPRODUCT(('2.3. Trigger and Data Checking'!$C$2:$BXK$2=AB$14)*('2.3. Trigger and Data Checking'!$C20:$BXK20))=0, "", SUMPRODUCT(('2.3. Trigger and Data Checking'!$C$2:$BXK$2=AB$14)*('2.3. Trigger and Data Checking'!$C20:$BXK20)))</f>
        <v/>
      </c>
      <c r="AC40" s="215" t="str" cm="1">
        <f t="array" ref="AC40">IF(SUMPRODUCT(('2.3. Trigger and Data Checking'!$C$2:$BXK$2=AC$14)*('2.3. Trigger and Data Checking'!$C20:$BXK20))=0, "", SUMPRODUCT(('2.3. Trigger and Data Checking'!$C$2:$BXK$2=AC$14)*('2.3. Trigger and Data Checking'!$C20:$BXK20)))</f>
        <v/>
      </c>
      <c r="AD40" s="215" cm="1">
        <f t="array" ref="AD40">IF(SUMPRODUCT(('2.3. Trigger and Data Checking'!$C$2:$BXK$2=AD$14)*('2.3. Trigger and Data Checking'!$C20:$BXK20))=0, "", SUMPRODUCT(('2.3. Trigger and Data Checking'!$C$2:$BXK$2=AD$14)*('2.3. Trigger and Data Checking'!$C20:$BXK20)))</f>
        <v>5</v>
      </c>
      <c r="AE40" s="215" t="str" cm="1">
        <f t="array" ref="AE40">IF(SUMPRODUCT(('2.3. Trigger and Data Checking'!$C$2:$BXK$2=AE$14)*('2.3. Trigger and Data Checking'!$C20:$BXK20))=0, "", SUMPRODUCT(('2.3. Trigger and Data Checking'!$C$2:$BXK$2=AE$14)*('2.3. Trigger and Data Checking'!$C20:$BXK20)))</f>
        <v/>
      </c>
      <c r="AF40" s="215" t="str" cm="1">
        <f t="array" ref="AF40">IF(SUMPRODUCT(('2.3. Trigger and Data Checking'!$C$2:$BXK$2=AF$14)*('2.3. Trigger and Data Checking'!$C20:$BXK20))=0, "", SUMPRODUCT(('2.3. Trigger and Data Checking'!$C$2:$BXK$2=AF$14)*('2.3. Trigger and Data Checking'!$C20:$BXK20)))</f>
        <v/>
      </c>
      <c r="AG40" s="215" cm="1">
        <f t="array" ref="AG40">IF(SUMPRODUCT(('2.3. Trigger and Data Checking'!$C$2:$BXK$2=AG$14)*('2.3. Trigger and Data Checking'!$C20:$BXK20))=0, "", SUMPRODUCT(('2.3. Trigger and Data Checking'!$C$2:$BXK$2=AG$14)*('2.3. Trigger and Data Checking'!$C20:$BXK20)))</f>
        <v>2</v>
      </c>
      <c r="AH40" s="215" t="str" cm="1">
        <f t="array" ref="AH40">IF(SUMPRODUCT(('2.3. Trigger and Data Checking'!$C$2:$BXK$2=AH$14)*('2.3. Trigger and Data Checking'!$C20:$BXK20))=0, "", SUMPRODUCT(('2.3. Trigger and Data Checking'!$C$2:$BXK$2=AH$14)*('2.3. Trigger and Data Checking'!$C20:$BXK20)))</f>
        <v/>
      </c>
      <c r="AI40" s="215" t="str" cm="1">
        <f t="array" ref="AI40">IF(SUMPRODUCT(('2.3. Trigger and Data Checking'!$C$2:$BXK$2=AI$14)*('2.3. Trigger and Data Checking'!$C20:$BXK20))=0, "", SUMPRODUCT(('2.3. Trigger and Data Checking'!$C$2:$BXK$2=AI$14)*('2.3. Trigger and Data Checking'!$C20:$BXK20)))</f>
        <v/>
      </c>
      <c r="AJ40" s="215" t="str" cm="1">
        <f t="array" ref="AJ40">IF(SUMPRODUCT(('2.3. Trigger and Data Checking'!$C$2:$BXK$2=AJ$14)*('2.3. Trigger and Data Checking'!$C20:$BXK20))=0, "", SUMPRODUCT(('2.3. Trigger and Data Checking'!$C$2:$BXK$2=AJ$14)*('2.3. Trigger and Data Checking'!$C20:$BXK20)))</f>
        <v/>
      </c>
      <c r="AK40" s="215" t="str" cm="1">
        <f t="array" ref="AK40">IF(SUMPRODUCT(('2.3. Trigger and Data Checking'!$C$2:$BXK$2=AK$14)*('2.3. Trigger and Data Checking'!$C20:$BXK20))=0, "", SUMPRODUCT(('2.3. Trigger and Data Checking'!$C$2:$BXK$2=AK$14)*('2.3. Trigger and Data Checking'!$C20:$BXK20)))</f>
        <v/>
      </c>
      <c r="AL40" s="215" t="str" cm="1">
        <f t="array" ref="AL40">IF(SUMPRODUCT(('2.3. Trigger and Data Checking'!$C$2:$BXK$2=AL$14)*('2.3. Trigger and Data Checking'!$C20:$BXK20))=0, "", SUMPRODUCT(('2.3. Trigger and Data Checking'!$C$2:$BXK$2=AL$14)*('2.3. Trigger and Data Checking'!$C20:$BXK20)))</f>
        <v/>
      </c>
      <c r="AM40" s="215" t="str" cm="1">
        <f t="array" ref="AM40">IF(SUMPRODUCT(('2.3. Trigger and Data Checking'!$C$2:$BXK$2=AM$14)*('2.3. Trigger and Data Checking'!$C20:$BXK20))=0, "", SUMPRODUCT(('2.3. Trigger and Data Checking'!$C$2:$BXK$2=AM$14)*('2.3. Trigger and Data Checking'!$C20:$BXK20)))</f>
        <v/>
      </c>
      <c r="AN40" s="215" t="str" cm="1">
        <f t="array" ref="AN40">IF(SUMPRODUCT(('2.3. Trigger and Data Checking'!$C$2:$BXK$2=AN$14)*('2.3. Trigger and Data Checking'!$C20:$BXK20))=0, "", SUMPRODUCT(('2.3. Trigger and Data Checking'!$C$2:$BXK$2=AN$14)*('2.3. Trigger and Data Checking'!$C20:$BXK20)))</f>
        <v/>
      </c>
      <c r="AO40" s="215" t="str" cm="1">
        <f t="array" ref="AO40">IF(SUMPRODUCT(('2.3. Trigger and Data Checking'!$C$2:$BXK$2=AO$14)*('2.3. Trigger and Data Checking'!$C20:$BXK20))=0, "", SUMPRODUCT(('2.3. Trigger and Data Checking'!$C$2:$BXK$2=AO$14)*('2.3. Trigger and Data Checking'!$C20:$BXK20)))</f>
        <v/>
      </c>
      <c r="AP40" s="215" t="str" cm="1">
        <f t="array" ref="AP40">IF(SUMPRODUCT(('2.3. Trigger and Data Checking'!$C$2:$BXK$2=AP$14)*('2.3. Trigger and Data Checking'!$C20:$BXK20))=0, "", SUMPRODUCT(('2.3. Trigger and Data Checking'!$C$2:$BXK$2=AP$14)*('2.3. Trigger and Data Checking'!$C20:$BXK20)))</f>
        <v/>
      </c>
      <c r="AQ40" s="215" t="str" cm="1">
        <f t="array" ref="AQ40">IF(SUMPRODUCT(('2.3. Trigger and Data Checking'!$C$2:$BXK$2=AQ$14)*('2.3. Trigger and Data Checking'!$C20:$BXK20))=0, "", SUMPRODUCT(('2.3. Trigger and Data Checking'!$C$2:$BXK$2=AQ$14)*('2.3. Trigger and Data Checking'!$C20:$BXK20)))</f>
        <v/>
      </c>
      <c r="AR40" s="215" t="str" cm="1">
        <f t="array" ref="AR40">IF(SUMPRODUCT(('2.3. Trigger and Data Checking'!$C$2:$BXK$2=AR$14)*('2.3. Trigger and Data Checking'!$C20:$BXK20))=0, "", SUMPRODUCT(('2.3. Trigger and Data Checking'!$C$2:$BXK$2=AR$14)*('2.3. Trigger and Data Checking'!$C20:$BXK20)))</f>
        <v/>
      </c>
      <c r="AS40" s="215" t="str" cm="1">
        <f t="array" ref="AS40">IF(SUMPRODUCT(('2.3. Trigger and Data Checking'!$C$2:$BXK$2=AS$14)*('2.3. Trigger and Data Checking'!$C20:$BXK20))=0, "", SUMPRODUCT(('2.3. Trigger and Data Checking'!$C$2:$BXK$2=AS$14)*('2.3. Trigger and Data Checking'!$C20:$BXK20)))</f>
        <v/>
      </c>
    </row>
    <row r="41" spans="2:45" ht="14.45">
      <c r="B41" s="208" t="s">
        <v>47</v>
      </c>
      <c r="C41" s="260">
        <f t="shared" si="12"/>
        <v>0</v>
      </c>
      <c r="D41" s="4"/>
      <c r="E41" s="9">
        <f>SUM(F41:AK41)</f>
        <v>1326</v>
      </c>
      <c r="F41" s="215" cm="1">
        <f t="array" ref="F41">IF(SUMPRODUCT(('2.3. Trigger and Data Checking'!$C$2:$BXK$2=F$14)*('2.3. Trigger and Data Checking'!$C21:$BXK21))=0, "", SUMPRODUCT(('2.3. Trigger and Data Checking'!$C$2:$BXK$2=F$14)*('2.3. Trigger and Data Checking'!$C21:$BXK21)))</f>
        <v>103</v>
      </c>
      <c r="G41" s="215" t="str" cm="1">
        <f t="array" ref="G41">IF(SUMPRODUCT(('2.3. Trigger and Data Checking'!$C$2:$BXK$2=G$14)*('2.3. Trigger and Data Checking'!$C21:$BXK21))=0, "", SUMPRODUCT(('2.3. Trigger and Data Checking'!$C$2:$BXK$2=G$14)*('2.3. Trigger and Data Checking'!$C21:$BXK21)))</f>
        <v/>
      </c>
      <c r="H41" s="215" t="str" cm="1">
        <f t="array" ref="H41">IF(SUMPRODUCT(('2.3. Trigger and Data Checking'!$C$2:$BXK$2=H$14)*('2.3. Trigger and Data Checking'!$C21:$BXK21))=0, "", SUMPRODUCT(('2.3. Trigger and Data Checking'!$C$2:$BXK$2=H$14)*('2.3. Trigger and Data Checking'!$C21:$BXK21)))</f>
        <v/>
      </c>
      <c r="I41" s="215" cm="1">
        <f t="array" ref="I41">IF(SUMPRODUCT(('2.3. Trigger and Data Checking'!$C$2:$BXK$2=I$14)*('2.3. Trigger and Data Checking'!$C21:$BXK21))=0, "", SUMPRODUCT(('2.3. Trigger and Data Checking'!$C$2:$BXK$2=I$14)*('2.3. Trigger and Data Checking'!$C21:$BXK21)))</f>
        <v>257</v>
      </c>
      <c r="J41" s="215" cm="1">
        <f t="array" ref="J41">IF(SUMPRODUCT(('2.3. Trigger and Data Checking'!$C$2:$BXK$2=J$14)*('2.3. Trigger and Data Checking'!$C21:$BXK21))=0, "", SUMPRODUCT(('2.3. Trigger and Data Checking'!$C$2:$BXK$2=J$14)*('2.3. Trigger and Data Checking'!$C21:$BXK21)))</f>
        <v>320</v>
      </c>
      <c r="K41" s="215" cm="1">
        <f t="array" ref="K41">IF(SUMPRODUCT(('2.3. Trigger and Data Checking'!$C$2:$BXK$2=K$14)*('2.3. Trigger and Data Checking'!$C21:$BXK21))=0, "", SUMPRODUCT(('2.3. Trigger and Data Checking'!$C$2:$BXK$2=K$14)*('2.3. Trigger and Data Checking'!$C21:$BXK21)))</f>
        <v>348</v>
      </c>
      <c r="L41" s="215" cm="1">
        <f t="array" ref="L41">IF(SUMPRODUCT(('2.3. Trigger and Data Checking'!$C$2:$BXK$2=L$14)*('2.3. Trigger and Data Checking'!$C21:$BXK21))=0, "", SUMPRODUCT(('2.3. Trigger and Data Checking'!$C$2:$BXK$2=L$14)*('2.3. Trigger and Data Checking'!$C21:$BXK21)))</f>
        <v>106</v>
      </c>
      <c r="M41" s="215" cm="1">
        <f t="array" ref="M41">IF(SUMPRODUCT(('2.3. Trigger and Data Checking'!$C$2:$BXK$2=M$14)*('2.3. Trigger and Data Checking'!$C21:$BXK21))=0, "", SUMPRODUCT(('2.3. Trigger and Data Checking'!$C$2:$BXK$2=M$14)*('2.3. Trigger and Data Checking'!$C21:$BXK21)))</f>
        <v>50</v>
      </c>
      <c r="N41" s="215" cm="1">
        <f t="array" ref="N41">IF(SUMPRODUCT(('2.3. Trigger and Data Checking'!$C$2:$BXK$2=N$14)*('2.3. Trigger and Data Checking'!$C21:$BXK21))=0, "", SUMPRODUCT(('2.3. Trigger and Data Checking'!$C$2:$BXK$2=N$14)*('2.3. Trigger and Data Checking'!$C21:$BXK21)))</f>
        <v>43</v>
      </c>
      <c r="O41" s="215" t="str" cm="1">
        <f t="array" ref="O41">IF(SUMPRODUCT(('2.3. Trigger and Data Checking'!$C$2:$BXK$2=O$14)*('2.3. Trigger and Data Checking'!$C21:$BXK21))=0, "", SUMPRODUCT(('2.3. Trigger and Data Checking'!$C$2:$BXK$2=O$14)*('2.3. Trigger and Data Checking'!$C21:$BXK21)))</f>
        <v/>
      </c>
      <c r="P41" s="215" cm="1">
        <f t="array" ref="P41">IF(SUMPRODUCT(('2.3. Trigger and Data Checking'!$C$2:$BXK$2=P$14)*('2.3. Trigger and Data Checking'!$C21:$BXK21))=0, "", SUMPRODUCT(('2.3. Trigger and Data Checking'!$C$2:$BXK$2=P$14)*('2.3. Trigger and Data Checking'!$C21:$BXK21)))</f>
        <v>33</v>
      </c>
      <c r="Q41" s="215" cm="1">
        <f t="array" ref="Q41">IF(SUMPRODUCT(('2.3. Trigger and Data Checking'!$C$2:$BXK$2=Q$14)*('2.3. Trigger and Data Checking'!$C21:$BXK21))=0, "", SUMPRODUCT(('2.3. Trigger and Data Checking'!$C$2:$BXK$2=Q$14)*('2.3. Trigger and Data Checking'!$C21:$BXK21)))</f>
        <v>38</v>
      </c>
      <c r="R41" s="215" t="str" cm="1">
        <f t="array" ref="R41">IF(SUMPRODUCT(('2.3. Trigger and Data Checking'!$C$2:$BXK$2=R$14)*('2.3. Trigger and Data Checking'!$C21:$BXK21))=0, "", SUMPRODUCT(('2.3. Trigger and Data Checking'!$C$2:$BXK$2=R$14)*('2.3. Trigger and Data Checking'!$C21:$BXK21)))</f>
        <v/>
      </c>
      <c r="S41" s="215" t="str" cm="1">
        <f t="array" ref="S41">IF(SUMPRODUCT(('2.3. Trigger and Data Checking'!$C$2:$BXK$2=S$14)*('2.3. Trigger and Data Checking'!$C21:$BXK21))=0, "", SUMPRODUCT(('2.3. Trigger and Data Checking'!$C$2:$BXK$2=S$14)*('2.3. Trigger and Data Checking'!$C21:$BXK21)))</f>
        <v/>
      </c>
      <c r="T41" s="215" cm="1">
        <f t="array" ref="T41">IF(SUMPRODUCT(('2.3. Trigger and Data Checking'!$C$2:$BXK$2=T$14)*('2.3. Trigger and Data Checking'!$C21:$BXK21))=0, "", SUMPRODUCT(('2.3. Trigger and Data Checking'!$C$2:$BXK$2=T$14)*('2.3. Trigger and Data Checking'!$C21:$BXK21)))</f>
        <v>2</v>
      </c>
      <c r="U41" s="215" t="str" cm="1">
        <f t="array" ref="U41">IF(SUMPRODUCT(('2.3. Trigger and Data Checking'!$C$2:$BXK$2=U$14)*('2.3. Trigger and Data Checking'!$C21:$BXK21))=0, "", SUMPRODUCT(('2.3. Trigger and Data Checking'!$C$2:$BXK$2=U$14)*('2.3. Trigger and Data Checking'!$C21:$BXK21)))</f>
        <v/>
      </c>
      <c r="V41" s="215" t="str" cm="1">
        <f t="array" ref="V41">IF(SUMPRODUCT(('2.3. Trigger and Data Checking'!$C$2:$BXK$2=V$14)*('2.3. Trigger and Data Checking'!$C21:$BXK21))=0, "", SUMPRODUCT(('2.3. Trigger and Data Checking'!$C$2:$BXK$2=V$14)*('2.3. Trigger and Data Checking'!$C21:$BXK21)))</f>
        <v/>
      </c>
      <c r="W41" s="215" cm="1">
        <f t="array" ref="W41">IF(SUMPRODUCT(('2.3. Trigger and Data Checking'!$C$2:$BXK$2=W$14)*('2.3. Trigger and Data Checking'!$C21:$BXK21))=0, "", SUMPRODUCT(('2.3. Trigger and Data Checking'!$C$2:$BXK$2=W$14)*('2.3. Trigger and Data Checking'!$C21:$BXK21)))</f>
        <v>4</v>
      </c>
      <c r="X41" s="215" t="str" cm="1">
        <f t="array" ref="X41">IF(SUMPRODUCT(('2.3. Trigger and Data Checking'!$C$2:$BXK$2=X$14)*('2.3. Trigger and Data Checking'!$C21:$BXK21))=0, "", SUMPRODUCT(('2.3. Trigger and Data Checking'!$C$2:$BXK$2=X$14)*('2.3. Trigger and Data Checking'!$C21:$BXK21)))</f>
        <v/>
      </c>
      <c r="Y41" s="215" cm="1">
        <f t="array" ref="Y41">IF(SUMPRODUCT(('2.3. Trigger and Data Checking'!$C$2:$BXK$2=Y$14)*('2.3. Trigger and Data Checking'!$C21:$BXK21))=0, "", SUMPRODUCT(('2.3. Trigger and Data Checking'!$C$2:$BXK$2=Y$14)*('2.3. Trigger and Data Checking'!$C21:$BXK21)))</f>
        <v>5</v>
      </c>
      <c r="Z41" s="215" cm="1">
        <f t="array" ref="Z41">IF(SUMPRODUCT(('2.3. Trigger and Data Checking'!$C$2:$BXK$2=Z$14)*('2.3. Trigger and Data Checking'!$C21:$BXK21))=0, "", SUMPRODUCT(('2.3. Trigger and Data Checking'!$C$2:$BXK$2=Z$14)*('2.3. Trigger and Data Checking'!$C21:$BXK21)))</f>
        <v>1</v>
      </c>
      <c r="AA41" s="215" cm="1">
        <f t="array" ref="AA41">IF(SUMPRODUCT(('2.3. Trigger and Data Checking'!$C$2:$BXK$2=AA$14)*('2.3. Trigger and Data Checking'!$C21:$BXK21))=0, "", SUMPRODUCT(('2.3. Trigger and Data Checking'!$C$2:$BXK$2=AA$14)*('2.3. Trigger and Data Checking'!$C21:$BXK21)))</f>
        <v>16</v>
      </c>
      <c r="AB41" s="215" t="str" cm="1">
        <f t="array" ref="AB41">IF(SUMPRODUCT(('2.3. Trigger and Data Checking'!$C$2:$BXK$2=AB$14)*('2.3. Trigger and Data Checking'!$C21:$BXK21))=0, "", SUMPRODUCT(('2.3. Trigger and Data Checking'!$C$2:$BXK$2=AB$14)*('2.3. Trigger and Data Checking'!$C21:$BXK21)))</f>
        <v/>
      </c>
      <c r="AC41" s="215" t="str" cm="1">
        <f t="array" ref="AC41">IF(SUMPRODUCT(('2.3. Trigger and Data Checking'!$C$2:$BXK$2=AC$14)*('2.3. Trigger and Data Checking'!$C21:$BXK21))=0, "", SUMPRODUCT(('2.3. Trigger and Data Checking'!$C$2:$BXK$2=AC$14)*('2.3. Trigger and Data Checking'!$C21:$BXK21)))</f>
        <v/>
      </c>
      <c r="AD41" s="215" t="str" cm="1">
        <f t="array" ref="AD41">IF(SUMPRODUCT(('2.3. Trigger and Data Checking'!$C$2:$BXK$2=AD$14)*('2.3. Trigger and Data Checking'!$C21:$BXK21))=0, "", SUMPRODUCT(('2.3. Trigger and Data Checking'!$C$2:$BXK$2=AD$14)*('2.3. Trigger and Data Checking'!$C21:$BXK21)))</f>
        <v/>
      </c>
      <c r="AE41" s="215" t="str" cm="1">
        <f t="array" ref="AE41">IF(SUMPRODUCT(('2.3. Trigger and Data Checking'!$C$2:$BXK$2=AE$14)*('2.3. Trigger and Data Checking'!$C21:$BXK21))=0, "", SUMPRODUCT(('2.3. Trigger and Data Checking'!$C$2:$BXK$2=AE$14)*('2.3. Trigger and Data Checking'!$C21:$BXK21)))</f>
        <v/>
      </c>
      <c r="AF41" s="215" t="str" cm="1">
        <f t="array" ref="AF41">IF(SUMPRODUCT(('2.3. Trigger and Data Checking'!$C$2:$BXK$2=AF$14)*('2.3. Trigger and Data Checking'!$C21:$BXK21))=0, "", SUMPRODUCT(('2.3. Trigger and Data Checking'!$C$2:$BXK$2=AF$14)*('2.3. Trigger and Data Checking'!$C21:$BXK21)))</f>
        <v/>
      </c>
      <c r="AG41" s="215" t="str" cm="1">
        <f t="array" ref="AG41">IF(SUMPRODUCT(('2.3. Trigger and Data Checking'!$C$2:$BXK$2=AG$14)*('2.3. Trigger and Data Checking'!$C21:$BXK21))=0, "", SUMPRODUCT(('2.3. Trigger and Data Checking'!$C$2:$BXK$2=AG$14)*('2.3. Trigger and Data Checking'!$C21:$BXK21)))</f>
        <v/>
      </c>
      <c r="AH41" s="215" t="str" cm="1">
        <f t="array" ref="AH41">IF(SUMPRODUCT(('2.3. Trigger and Data Checking'!$C$2:$BXK$2=AH$14)*('2.3. Trigger and Data Checking'!$C21:$BXK21))=0, "", SUMPRODUCT(('2.3. Trigger and Data Checking'!$C$2:$BXK$2=AH$14)*('2.3. Trigger and Data Checking'!$C21:$BXK21)))</f>
        <v/>
      </c>
      <c r="AI41" s="215" t="str" cm="1">
        <f t="array" ref="AI41">IF(SUMPRODUCT(('2.3. Trigger and Data Checking'!$C$2:$BXK$2=AI$14)*('2.3. Trigger and Data Checking'!$C21:$BXK21))=0, "", SUMPRODUCT(('2.3. Trigger and Data Checking'!$C$2:$BXK$2=AI$14)*('2.3. Trigger and Data Checking'!$C21:$BXK21)))</f>
        <v/>
      </c>
      <c r="AJ41" s="215" t="str" cm="1">
        <f t="array" ref="AJ41">IF(SUMPRODUCT(('2.3. Trigger and Data Checking'!$C$2:$BXK$2=AJ$14)*('2.3. Trigger and Data Checking'!$C21:$BXK21))=0, "", SUMPRODUCT(('2.3. Trigger and Data Checking'!$C$2:$BXK$2=AJ$14)*('2.3. Trigger and Data Checking'!$C21:$BXK21)))</f>
        <v/>
      </c>
      <c r="AK41" s="215" t="str" cm="1">
        <f t="array" ref="AK41">IF(SUMPRODUCT(('2.3. Trigger and Data Checking'!$C$2:$BXK$2=AK$14)*('2.3. Trigger and Data Checking'!$C21:$BXK21))=0, "", SUMPRODUCT(('2.3. Trigger and Data Checking'!$C$2:$BXK$2=AK$14)*('2.3. Trigger and Data Checking'!$C21:$BXK21)))</f>
        <v/>
      </c>
      <c r="AL41" s="215" t="str" cm="1">
        <f t="array" ref="AL41">IF(SUMPRODUCT(('2.3. Trigger and Data Checking'!$C$2:$BXK$2=AL$14)*('2.3. Trigger and Data Checking'!$C21:$BXK21))=0, "", SUMPRODUCT(('2.3. Trigger and Data Checking'!$C$2:$BXK$2=AL$14)*('2.3. Trigger and Data Checking'!$C21:$BXK21)))</f>
        <v/>
      </c>
      <c r="AM41" s="215" t="str" cm="1">
        <f t="array" ref="AM41">IF(SUMPRODUCT(('2.3. Trigger and Data Checking'!$C$2:$BXK$2=AM$14)*('2.3. Trigger and Data Checking'!$C21:$BXK21))=0, "", SUMPRODUCT(('2.3. Trigger and Data Checking'!$C$2:$BXK$2=AM$14)*('2.3. Trigger and Data Checking'!$C21:$BXK21)))</f>
        <v/>
      </c>
      <c r="AN41" s="215" t="str" cm="1">
        <f t="array" ref="AN41">IF(SUMPRODUCT(('2.3. Trigger and Data Checking'!$C$2:$BXK$2=AN$14)*('2.3. Trigger and Data Checking'!$C21:$BXK21))=0, "", SUMPRODUCT(('2.3. Trigger and Data Checking'!$C$2:$BXK$2=AN$14)*('2.3. Trigger and Data Checking'!$C21:$BXK21)))</f>
        <v/>
      </c>
      <c r="AO41" s="215" t="str" cm="1">
        <f t="array" ref="AO41">IF(SUMPRODUCT(('2.3. Trigger and Data Checking'!$C$2:$BXK$2=AO$14)*('2.3. Trigger and Data Checking'!$C21:$BXK21))=0, "", SUMPRODUCT(('2.3. Trigger and Data Checking'!$C$2:$BXK$2=AO$14)*('2.3. Trigger and Data Checking'!$C21:$BXK21)))</f>
        <v/>
      </c>
      <c r="AP41" s="215" t="str" cm="1">
        <f t="array" ref="AP41">IF(SUMPRODUCT(('2.3. Trigger and Data Checking'!$C$2:$BXK$2=AP$14)*('2.3. Trigger and Data Checking'!$C21:$BXK21))=0, "", SUMPRODUCT(('2.3. Trigger and Data Checking'!$C$2:$BXK$2=AP$14)*('2.3. Trigger and Data Checking'!$C21:$BXK21)))</f>
        <v/>
      </c>
      <c r="AQ41" s="215" t="str" cm="1">
        <f t="array" ref="AQ41">IF(SUMPRODUCT(('2.3. Trigger and Data Checking'!$C$2:$BXK$2=AQ$14)*('2.3. Trigger and Data Checking'!$C21:$BXK21))=0, "", SUMPRODUCT(('2.3. Trigger and Data Checking'!$C$2:$BXK$2=AQ$14)*('2.3. Trigger and Data Checking'!$C21:$BXK21)))</f>
        <v/>
      </c>
      <c r="AR41" s="215" t="str" cm="1">
        <f t="array" ref="AR41">IF(SUMPRODUCT(('2.3. Trigger and Data Checking'!$C$2:$BXK$2=AR$14)*('2.3. Trigger and Data Checking'!$C21:$BXK21))=0, "", SUMPRODUCT(('2.3. Trigger and Data Checking'!$C$2:$BXK$2=AR$14)*('2.3. Trigger and Data Checking'!$C21:$BXK21)))</f>
        <v/>
      </c>
      <c r="AS41" s="215" t="str" cm="1">
        <f t="array" ref="AS41">IF(SUMPRODUCT(('2.3. Trigger and Data Checking'!$C$2:$BXK$2=AS$14)*('2.3. Trigger and Data Checking'!$C21:$BXK21))=0, "", SUMPRODUCT(('2.3. Trigger and Data Checking'!$C$2:$BXK$2=AS$14)*('2.3. Trigger and Data Checking'!$C21:$BXK21)))</f>
        <v/>
      </c>
    </row>
    <row r="42" spans="2:45" ht="14.45">
      <c r="B42" s="208" t="s">
        <v>126</v>
      </c>
      <c r="C42" s="260">
        <f t="shared" si="12"/>
        <v>0</v>
      </c>
      <c r="D42" s="4"/>
      <c r="E42" s="9">
        <f>SUM(F42:AK42)</f>
        <v>1818</v>
      </c>
      <c r="F42" s="215" cm="1">
        <f t="array" ref="F42">IF(SUMPRODUCT(('2.3. Trigger and Data Checking'!$C$2:$BXK$2=F$14)*('2.3. Trigger and Data Checking'!$C22:$BXK22))=0, "", SUMPRODUCT(('2.3. Trigger and Data Checking'!$C$2:$BXK$2=F$14)*('2.3. Trigger and Data Checking'!$C22:$BXK22)))</f>
        <v>138</v>
      </c>
      <c r="G42" s="215" t="str" cm="1">
        <f t="array" ref="G42">IF(SUMPRODUCT(('2.3. Trigger and Data Checking'!$C$2:$BXK$2=G$14)*('2.3. Trigger and Data Checking'!$C22:$BXK22))=0, "", SUMPRODUCT(('2.3. Trigger and Data Checking'!$C$2:$BXK$2=G$14)*('2.3. Trigger and Data Checking'!$C22:$BXK22)))</f>
        <v/>
      </c>
      <c r="H42" s="215" t="str" cm="1">
        <f t="array" ref="H42">IF(SUMPRODUCT(('2.3. Trigger and Data Checking'!$C$2:$BXK$2=H$14)*('2.3. Trigger and Data Checking'!$C22:$BXK22))=0, "", SUMPRODUCT(('2.3. Trigger and Data Checking'!$C$2:$BXK$2=H$14)*('2.3. Trigger and Data Checking'!$C22:$BXK22)))</f>
        <v/>
      </c>
      <c r="I42" s="215" cm="1">
        <f t="array" ref="I42">IF(SUMPRODUCT(('2.3. Trigger and Data Checking'!$C$2:$BXK$2=I$14)*('2.3. Trigger and Data Checking'!$C22:$BXK22))=0, "", SUMPRODUCT(('2.3. Trigger and Data Checking'!$C$2:$BXK$2=I$14)*('2.3. Trigger and Data Checking'!$C22:$BXK22)))</f>
        <v>373</v>
      </c>
      <c r="J42" s="215" cm="1">
        <f t="array" ref="J42">IF(SUMPRODUCT(('2.3. Trigger and Data Checking'!$C$2:$BXK$2=J$14)*('2.3. Trigger and Data Checking'!$C22:$BXK22))=0, "", SUMPRODUCT(('2.3. Trigger and Data Checking'!$C$2:$BXK$2=J$14)*('2.3. Trigger and Data Checking'!$C22:$BXK22)))</f>
        <v>291</v>
      </c>
      <c r="K42" s="215" cm="1">
        <f t="array" ref="K42">IF(SUMPRODUCT(('2.3. Trigger and Data Checking'!$C$2:$BXK$2=K$14)*('2.3. Trigger and Data Checking'!$C22:$BXK22))=0, "", SUMPRODUCT(('2.3. Trigger and Data Checking'!$C$2:$BXK$2=K$14)*('2.3. Trigger and Data Checking'!$C22:$BXK22)))</f>
        <v>382</v>
      </c>
      <c r="L42" s="215" cm="1">
        <f t="array" ref="L42">IF(SUMPRODUCT(('2.3. Trigger and Data Checking'!$C$2:$BXK$2=L$14)*('2.3. Trigger and Data Checking'!$C22:$BXK22))=0, "", SUMPRODUCT(('2.3. Trigger and Data Checking'!$C$2:$BXK$2=L$14)*('2.3. Trigger and Data Checking'!$C22:$BXK22)))</f>
        <v>163</v>
      </c>
      <c r="M42" s="215" t="str" cm="1">
        <f t="array" ref="M42">IF(SUMPRODUCT(('2.3. Trigger and Data Checking'!$C$2:$BXK$2=M$14)*('2.3. Trigger and Data Checking'!$C22:$BXK22))=0, "", SUMPRODUCT(('2.3. Trigger and Data Checking'!$C$2:$BXK$2=M$14)*('2.3. Trigger and Data Checking'!$C22:$BXK22)))</f>
        <v/>
      </c>
      <c r="N42" s="215" cm="1">
        <f t="array" ref="N42">IF(SUMPRODUCT(('2.3. Trigger and Data Checking'!$C$2:$BXK$2=N$14)*('2.3. Trigger and Data Checking'!$C22:$BXK22))=0, "", SUMPRODUCT(('2.3. Trigger and Data Checking'!$C$2:$BXK$2=N$14)*('2.3. Trigger and Data Checking'!$C22:$BXK22)))</f>
        <v>127</v>
      </c>
      <c r="O42" s="215" t="str" cm="1">
        <f t="array" ref="O42">IF(SUMPRODUCT(('2.3. Trigger and Data Checking'!$C$2:$BXK$2=O$14)*('2.3. Trigger and Data Checking'!$C22:$BXK22))=0, "", SUMPRODUCT(('2.3. Trigger and Data Checking'!$C$2:$BXK$2=O$14)*('2.3. Trigger and Data Checking'!$C22:$BXK22)))</f>
        <v/>
      </c>
      <c r="P42" s="215" cm="1">
        <f t="array" ref="P42">IF(SUMPRODUCT(('2.3. Trigger and Data Checking'!$C$2:$BXK$2=P$14)*('2.3. Trigger and Data Checking'!$C22:$BXK22))=0, "", SUMPRODUCT(('2.3. Trigger and Data Checking'!$C$2:$BXK$2=P$14)*('2.3. Trigger and Data Checking'!$C22:$BXK22)))</f>
        <v>57</v>
      </c>
      <c r="Q42" s="215" cm="1">
        <f t="array" ref="Q42">IF(SUMPRODUCT(('2.3. Trigger and Data Checking'!$C$2:$BXK$2=Q$14)*('2.3. Trigger and Data Checking'!$C22:$BXK22))=0, "", SUMPRODUCT(('2.3. Trigger and Data Checking'!$C$2:$BXK$2=Q$14)*('2.3. Trigger and Data Checking'!$C22:$BXK22)))</f>
        <v>53</v>
      </c>
      <c r="R42" s="215" t="str" cm="1">
        <f t="array" ref="R42">IF(SUMPRODUCT(('2.3. Trigger and Data Checking'!$C$2:$BXK$2=R$14)*('2.3. Trigger and Data Checking'!$C22:$BXK22))=0, "", SUMPRODUCT(('2.3. Trigger and Data Checking'!$C$2:$BXK$2=R$14)*('2.3. Trigger and Data Checking'!$C22:$BXK22)))</f>
        <v/>
      </c>
      <c r="S42" s="215" cm="1">
        <f t="array" ref="S42">IF(SUMPRODUCT(('2.3. Trigger and Data Checking'!$C$2:$BXK$2=S$14)*('2.3. Trigger and Data Checking'!$C22:$BXK22))=0, "", SUMPRODUCT(('2.3. Trigger and Data Checking'!$C$2:$BXK$2=S$14)*('2.3. Trigger and Data Checking'!$C22:$BXK22)))</f>
        <v>35</v>
      </c>
      <c r="T42" s="215" cm="1">
        <f t="array" ref="T42">IF(SUMPRODUCT(('2.3. Trigger and Data Checking'!$C$2:$BXK$2=T$14)*('2.3. Trigger and Data Checking'!$C22:$BXK22))=0, "", SUMPRODUCT(('2.3. Trigger and Data Checking'!$C$2:$BXK$2=T$14)*('2.3. Trigger and Data Checking'!$C22:$BXK22)))</f>
        <v>23</v>
      </c>
      <c r="U42" s="215" t="str" cm="1">
        <f t="array" ref="U42">IF(SUMPRODUCT(('2.3. Trigger and Data Checking'!$C$2:$BXK$2=U$14)*('2.3. Trigger and Data Checking'!$C22:$BXK22))=0, "", SUMPRODUCT(('2.3. Trigger and Data Checking'!$C$2:$BXK$2=U$14)*('2.3. Trigger and Data Checking'!$C22:$BXK22)))</f>
        <v/>
      </c>
      <c r="V42" s="215" cm="1">
        <f t="array" ref="V42">IF(SUMPRODUCT(('2.3. Trigger and Data Checking'!$C$2:$BXK$2=V$14)*('2.3. Trigger and Data Checking'!$C22:$BXK22))=0, "", SUMPRODUCT(('2.3. Trigger and Data Checking'!$C$2:$BXK$2=V$14)*('2.3. Trigger and Data Checking'!$C22:$BXK22)))</f>
        <v>10</v>
      </c>
      <c r="W42" s="215" cm="1">
        <f t="array" ref="W42">IF(SUMPRODUCT(('2.3. Trigger and Data Checking'!$C$2:$BXK$2=W$14)*('2.3. Trigger and Data Checking'!$C22:$BXK22))=0, "", SUMPRODUCT(('2.3. Trigger and Data Checking'!$C$2:$BXK$2=W$14)*('2.3. Trigger and Data Checking'!$C22:$BXK22)))</f>
        <v>23</v>
      </c>
      <c r="X42" s="215" cm="1">
        <f t="array" ref="X42">IF(SUMPRODUCT(('2.3. Trigger and Data Checking'!$C$2:$BXK$2=X$14)*('2.3. Trigger and Data Checking'!$C22:$BXK22))=0, "", SUMPRODUCT(('2.3. Trigger and Data Checking'!$C$2:$BXK$2=X$14)*('2.3. Trigger and Data Checking'!$C22:$BXK22)))</f>
        <v>13</v>
      </c>
      <c r="Y42" s="215" cm="1">
        <f t="array" ref="Y42">IF(SUMPRODUCT(('2.3. Trigger and Data Checking'!$C$2:$BXK$2=Y$14)*('2.3. Trigger and Data Checking'!$C22:$BXK22))=0, "", SUMPRODUCT(('2.3. Trigger and Data Checking'!$C$2:$BXK$2=Y$14)*('2.3. Trigger and Data Checking'!$C22:$BXK22)))</f>
        <v>19</v>
      </c>
      <c r="Z42" s="215" cm="1">
        <f t="array" ref="Z42">IF(SUMPRODUCT(('2.3. Trigger and Data Checking'!$C$2:$BXK$2=Z$14)*('2.3. Trigger and Data Checking'!$C22:$BXK22))=0, "", SUMPRODUCT(('2.3. Trigger and Data Checking'!$C$2:$BXK$2=Z$14)*('2.3. Trigger and Data Checking'!$C22:$BXK22)))</f>
        <v>2</v>
      </c>
      <c r="AA42" s="215" cm="1">
        <f t="array" ref="AA42">IF(SUMPRODUCT(('2.3. Trigger and Data Checking'!$C$2:$BXK$2=AA$14)*('2.3. Trigger and Data Checking'!$C22:$BXK22))=0, "", SUMPRODUCT(('2.3. Trigger and Data Checking'!$C$2:$BXK$2=AA$14)*('2.3. Trigger and Data Checking'!$C22:$BXK22)))</f>
        <v>60</v>
      </c>
      <c r="AB42" s="215" t="str" cm="1">
        <f t="array" ref="AB42">IF(SUMPRODUCT(('2.3. Trigger and Data Checking'!$C$2:$BXK$2=AB$14)*('2.3. Trigger and Data Checking'!$C22:$BXK22))=0, "", SUMPRODUCT(('2.3. Trigger and Data Checking'!$C$2:$BXK$2=AB$14)*('2.3. Trigger and Data Checking'!$C22:$BXK22)))</f>
        <v/>
      </c>
      <c r="AC42" s="215" t="str" cm="1">
        <f t="array" ref="AC42">IF(SUMPRODUCT(('2.3. Trigger and Data Checking'!$C$2:$BXK$2=AC$14)*('2.3. Trigger and Data Checking'!$C22:$BXK22))=0, "", SUMPRODUCT(('2.3. Trigger and Data Checking'!$C$2:$BXK$2=AC$14)*('2.3. Trigger and Data Checking'!$C22:$BXK22)))</f>
        <v/>
      </c>
      <c r="AD42" s="215" cm="1">
        <f t="array" ref="AD42">IF(SUMPRODUCT(('2.3. Trigger and Data Checking'!$C$2:$BXK$2=AD$14)*('2.3. Trigger and Data Checking'!$C22:$BXK22))=0, "", SUMPRODUCT(('2.3. Trigger and Data Checking'!$C$2:$BXK$2=AD$14)*('2.3. Trigger and Data Checking'!$C22:$BXK22)))</f>
        <v>20</v>
      </c>
      <c r="AE42" s="215" cm="1">
        <f t="array" ref="AE42">IF(SUMPRODUCT(('2.3. Trigger and Data Checking'!$C$2:$BXK$2=AE$14)*('2.3. Trigger and Data Checking'!$C22:$BXK22))=0, "", SUMPRODUCT(('2.3. Trigger and Data Checking'!$C$2:$BXK$2=AE$14)*('2.3. Trigger and Data Checking'!$C22:$BXK22)))</f>
        <v>5</v>
      </c>
      <c r="AF42" s="215" t="str" cm="1">
        <f t="array" ref="AF42">IF(SUMPRODUCT(('2.3. Trigger and Data Checking'!$C$2:$BXK$2=AF$14)*('2.3. Trigger and Data Checking'!$C22:$BXK22))=0, "", SUMPRODUCT(('2.3. Trigger and Data Checking'!$C$2:$BXK$2=AF$14)*('2.3. Trigger and Data Checking'!$C22:$BXK22)))</f>
        <v/>
      </c>
      <c r="AG42" s="215" cm="1">
        <f t="array" ref="AG42">IF(SUMPRODUCT(('2.3. Trigger and Data Checking'!$C$2:$BXK$2=AG$14)*('2.3. Trigger and Data Checking'!$C22:$BXK22))=0, "", SUMPRODUCT(('2.3. Trigger and Data Checking'!$C$2:$BXK$2=AG$14)*('2.3. Trigger and Data Checking'!$C22:$BXK22)))</f>
        <v>16</v>
      </c>
      <c r="AH42" s="215" cm="1">
        <f t="array" ref="AH42">IF(SUMPRODUCT(('2.3. Trigger and Data Checking'!$C$2:$BXK$2=AH$14)*('2.3. Trigger and Data Checking'!$C22:$BXK22))=0, "", SUMPRODUCT(('2.3. Trigger and Data Checking'!$C$2:$BXK$2=AH$14)*('2.3. Trigger and Data Checking'!$C22:$BXK22)))</f>
        <v>8</v>
      </c>
      <c r="AI42" s="215" t="str" cm="1">
        <f t="array" ref="AI42">IF(SUMPRODUCT(('2.3. Trigger and Data Checking'!$C$2:$BXK$2=AI$14)*('2.3. Trigger and Data Checking'!$C22:$BXK22))=0, "", SUMPRODUCT(('2.3. Trigger and Data Checking'!$C$2:$BXK$2=AI$14)*('2.3. Trigger and Data Checking'!$C22:$BXK22)))</f>
        <v/>
      </c>
      <c r="AJ42" s="215" t="str" cm="1">
        <f t="array" ref="AJ42">IF(SUMPRODUCT(('2.3. Trigger and Data Checking'!$C$2:$BXK$2=AJ$14)*('2.3. Trigger and Data Checking'!$C22:$BXK22))=0, "", SUMPRODUCT(('2.3. Trigger and Data Checking'!$C$2:$BXK$2=AJ$14)*('2.3. Trigger and Data Checking'!$C22:$BXK22)))</f>
        <v/>
      </c>
      <c r="AK42" s="215" t="str" cm="1">
        <f t="array" ref="AK42">IF(SUMPRODUCT(('2.3. Trigger and Data Checking'!$C$2:$BXK$2=AK$14)*('2.3. Trigger and Data Checking'!$C22:$BXK22))=0, "", SUMPRODUCT(('2.3. Trigger and Data Checking'!$C$2:$BXK$2=AK$14)*('2.3. Trigger and Data Checking'!$C22:$BXK22)))</f>
        <v/>
      </c>
      <c r="AL42" s="215" t="str" cm="1">
        <f t="array" ref="AL42">IF(SUMPRODUCT(('2.3. Trigger and Data Checking'!$C$2:$BXK$2=AL$14)*('2.3. Trigger and Data Checking'!$C22:$BXK22))=0, "", SUMPRODUCT(('2.3. Trigger and Data Checking'!$C$2:$BXK$2=AL$14)*('2.3. Trigger and Data Checking'!$C22:$BXK22)))</f>
        <v/>
      </c>
      <c r="AM42" s="215" t="str" cm="1">
        <f t="array" ref="AM42">IF(SUMPRODUCT(('2.3. Trigger and Data Checking'!$C$2:$BXK$2=AM$14)*('2.3. Trigger and Data Checking'!$C22:$BXK22))=0, "", SUMPRODUCT(('2.3. Trigger and Data Checking'!$C$2:$BXK$2=AM$14)*('2.3. Trigger and Data Checking'!$C22:$BXK22)))</f>
        <v/>
      </c>
      <c r="AN42" s="215" t="str" cm="1">
        <f t="array" ref="AN42">IF(SUMPRODUCT(('2.3. Trigger and Data Checking'!$C$2:$BXK$2=AN$14)*('2.3. Trigger and Data Checking'!$C22:$BXK22))=0, "", SUMPRODUCT(('2.3. Trigger and Data Checking'!$C$2:$BXK$2=AN$14)*('2.3. Trigger and Data Checking'!$C22:$BXK22)))</f>
        <v/>
      </c>
      <c r="AO42" s="215" t="str" cm="1">
        <f t="array" ref="AO42">IF(SUMPRODUCT(('2.3. Trigger and Data Checking'!$C$2:$BXK$2=AO$14)*('2.3. Trigger and Data Checking'!$C22:$BXK22))=0, "", SUMPRODUCT(('2.3. Trigger and Data Checking'!$C$2:$BXK$2=AO$14)*('2.3. Trigger and Data Checking'!$C22:$BXK22)))</f>
        <v/>
      </c>
      <c r="AP42" s="215" t="str" cm="1">
        <f t="array" ref="AP42">IF(SUMPRODUCT(('2.3. Trigger and Data Checking'!$C$2:$BXK$2=AP$14)*('2.3. Trigger and Data Checking'!$C22:$BXK22))=0, "", SUMPRODUCT(('2.3. Trigger and Data Checking'!$C$2:$BXK$2=AP$14)*('2.3. Trigger and Data Checking'!$C22:$BXK22)))</f>
        <v/>
      </c>
      <c r="AQ42" s="215" t="str" cm="1">
        <f t="array" ref="AQ42">IF(SUMPRODUCT(('2.3. Trigger and Data Checking'!$C$2:$BXK$2=AQ$14)*('2.3. Trigger and Data Checking'!$C22:$BXK22))=0, "", SUMPRODUCT(('2.3. Trigger and Data Checking'!$C$2:$BXK$2=AQ$14)*('2.3. Trigger and Data Checking'!$C22:$BXK22)))</f>
        <v/>
      </c>
      <c r="AR42" s="215" t="str" cm="1">
        <f t="array" ref="AR42">IF(SUMPRODUCT(('2.3. Trigger and Data Checking'!$C$2:$BXK$2=AR$14)*('2.3. Trigger and Data Checking'!$C22:$BXK22))=0, "", SUMPRODUCT(('2.3. Trigger and Data Checking'!$C$2:$BXK$2=AR$14)*('2.3. Trigger and Data Checking'!$C22:$BXK22)))</f>
        <v/>
      </c>
      <c r="AS42" s="215" t="str" cm="1">
        <f t="array" ref="AS42">IF(SUMPRODUCT(('2.3. Trigger and Data Checking'!$C$2:$BXK$2=AS$14)*('2.3. Trigger and Data Checking'!$C22:$BXK22))=0, "", SUMPRODUCT(('2.3. Trigger and Data Checking'!$C$2:$BXK$2=AS$14)*('2.3. Trigger and Data Checking'!$C22:$BXK22)))</f>
        <v/>
      </c>
    </row>
    <row r="43" spans="2:45" ht="14.45">
      <c r="B43" s="208" t="s">
        <v>127</v>
      </c>
      <c r="C43" s="260">
        <f t="shared" si="12"/>
        <v>0</v>
      </c>
      <c r="D43" s="4">
        <f t="shared" si="13"/>
        <v>0</v>
      </c>
      <c r="E43" s="9">
        <f t="shared" si="14"/>
        <v>4</v>
      </c>
      <c r="F43" s="215" t="str" cm="1">
        <f t="array" ref="F43">IF(SUMPRODUCT(('2.3. Trigger and Data Checking'!$C$2:$BXK$2=F$14)*('2.3. Trigger and Data Checking'!$C23:$BXK23))=0, "", SUMPRODUCT(('2.3. Trigger and Data Checking'!$C$2:$BXK$2=F$14)*('2.3. Trigger and Data Checking'!$C23:$BXK23)))</f>
        <v/>
      </c>
      <c r="G43" s="215" t="str" cm="1">
        <f t="array" ref="G43">IF(SUMPRODUCT(('2.3. Trigger and Data Checking'!$C$2:$BXK$2=G$14)*('2.3. Trigger and Data Checking'!$C23:$BXK23))=0, "", SUMPRODUCT(('2.3. Trigger and Data Checking'!$C$2:$BXK$2=G$14)*('2.3. Trigger and Data Checking'!$C23:$BXK23)))</f>
        <v/>
      </c>
      <c r="H43" s="215" t="str" cm="1">
        <f t="array" ref="H43">IF(SUMPRODUCT(('2.3. Trigger and Data Checking'!$C$2:$BXK$2=H$14)*('2.3. Trigger and Data Checking'!$C23:$BXK23))=0, "", SUMPRODUCT(('2.3. Trigger and Data Checking'!$C$2:$BXK$2=H$14)*('2.3. Trigger and Data Checking'!$C23:$BXK23)))</f>
        <v/>
      </c>
      <c r="I43" s="215" t="str" cm="1">
        <f t="array" ref="I43">IF(SUMPRODUCT(('2.3. Trigger and Data Checking'!$C$2:$BXK$2=I$14)*('2.3. Trigger and Data Checking'!$C23:$BXK23))=0, "", SUMPRODUCT(('2.3. Trigger and Data Checking'!$C$2:$BXK$2=I$14)*('2.3. Trigger and Data Checking'!$C23:$BXK23)))</f>
        <v/>
      </c>
      <c r="J43" s="215" t="str" cm="1">
        <f t="array" ref="J43">IF(SUMPRODUCT(('2.3. Trigger and Data Checking'!$C$2:$BXK$2=J$14)*('2.3. Trigger and Data Checking'!$C23:$BXK23))=0, "", SUMPRODUCT(('2.3. Trigger and Data Checking'!$C$2:$BXK$2=J$14)*('2.3. Trigger and Data Checking'!$C23:$BXK23)))</f>
        <v/>
      </c>
      <c r="K43" s="215" t="str" cm="1">
        <f t="array" ref="K43">IF(SUMPRODUCT(('2.3. Trigger and Data Checking'!$C$2:$BXK$2=K$14)*('2.3. Trigger and Data Checking'!$C23:$BXK23))=0, "", SUMPRODUCT(('2.3. Trigger and Data Checking'!$C$2:$BXK$2=K$14)*('2.3. Trigger and Data Checking'!$C23:$BXK23)))</f>
        <v/>
      </c>
      <c r="L43" s="215" t="str" cm="1">
        <f t="array" ref="L43">IF(SUMPRODUCT(('2.3. Trigger and Data Checking'!$C$2:$BXK$2=L$14)*('2.3. Trigger and Data Checking'!$C23:$BXK23))=0, "", SUMPRODUCT(('2.3. Trigger and Data Checking'!$C$2:$BXK$2=L$14)*('2.3. Trigger and Data Checking'!$C23:$BXK23)))</f>
        <v/>
      </c>
      <c r="M43" s="215" cm="1">
        <f t="array" ref="M43">IF(SUMPRODUCT(('2.3. Trigger and Data Checking'!$C$2:$BXK$2=M$14)*('2.3. Trigger and Data Checking'!$C23:$BXK23))=0, "", SUMPRODUCT(('2.3. Trigger and Data Checking'!$C$2:$BXK$2=M$14)*('2.3. Trigger and Data Checking'!$C23:$BXK23)))</f>
        <v>2</v>
      </c>
      <c r="N43" s="215" t="str" cm="1">
        <f t="array" ref="N43">IF(SUMPRODUCT(('2.3. Trigger and Data Checking'!$C$2:$BXK$2=N$14)*('2.3. Trigger and Data Checking'!$C23:$BXK23))=0, "", SUMPRODUCT(('2.3. Trigger and Data Checking'!$C$2:$BXK$2=N$14)*('2.3. Trigger and Data Checking'!$C23:$BXK23)))</f>
        <v/>
      </c>
      <c r="O43" s="215" t="str" cm="1">
        <f t="array" ref="O43">IF(SUMPRODUCT(('2.3. Trigger and Data Checking'!$C$2:$BXK$2=O$14)*('2.3. Trigger and Data Checking'!$C23:$BXK23))=0, "", SUMPRODUCT(('2.3. Trigger and Data Checking'!$C$2:$BXK$2=O$14)*('2.3. Trigger and Data Checking'!$C23:$BXK23)))</f>
        <v/>
      </c>
      <c r="P43" s="215" t="str" cm="1">
        <f t="array" ref="P43">IF(SUMPRODUCT(('2.3. Trigger and Data Checking'!$C$2:$BXK$2=P$14)*('2.3. Trigger and Data Checking'!$C23:$BXK23))=0, "", SUMPRODUCT(('2.3. Trigger and Data Checking'!$C$2:$BXK$2=P$14)*('2.3. Trigger and Data Checking'!$C23:$BXK23)))</f>
        <v/>
      </c>
      <c r="Q43" s="215" t="str" cm="1">
        <f t="array" ref="Q43">IF(SUMPRODUCT(('2.3. Trigger and Data Checking'!$C$2:$BXK$2=Q$14)*('2.3. Trigger and Data Checking'!$C23:$BXK23))=0, "", SUMPRODUCT(('2.3. Trigger and Data Checking'!$C$2:$BXK$2=Q$14)*('2.3. Trigger and Data Checking'!$C23:$BXK23)))</f>
        <v/>
      </c>
      <c r="R43" s="215" t="str" cm="1">
        <f t="array" ref="R43">IF(SUMPRODUCT(('2.3. Trigger and Data Checking'!$C$2:$BXK$2=R$14)*('2.3. Trigger and Data Checking'!$C23:$BXK23))=0, "", SUMPRODUCT(('2.3. Trigger and Data Checking'!$C$2:$BXK$2=R$14)*('2.3. Trigger and Data Checking'!$C23:$BXK23)))</f>
        <v/>
      </c>
      <c r="S43" s="215" cm="1">
        <f t="array" ref="S43">IF(SUMPRODUCT(('2.3. Trigger and Data Checking'!$C$2:$BXK$2=S$14)*('2.3. Trigger and Data Checking'!$C23:$BXK23))=0, "", SUMPRODUCT(('2.3. Trigger and Data Checking'!$C$2:$BXK$2=S$14)*('2.3. Trigger and Data Checking'!$C23:$BXK23)))</f>
        <v>1</v>
      </c>
      <c r="T43" s="215" t="str" cm="1">
        <f t="array" ref="T43">IF(SUMPRODUCT(('2.3. Trigger and Data Checking'!$C$2:$BXK$2=T$14)*('2.3. Trigger and Data Checking'!$C23:$BXK23))=0, "", SUMPRODUCT(('2.3. Trigger and Data Checking'!$C$2:$BXK$2=T$14)*('2.3. Trigger and Data Checking'!$C23:$BXK23)))</f>
        <v/>
      </c>
      <c r="U43" s="215" t="str" cm="1">
        <f t="array" ref="U43">IF(SUMPRODUCT(('2.3. Trigger and Data Checking'!$C$2:$BXK$2=U$14)*('2.3. Trigger and Data Checking'!$C23:$BXK23))=0, "", SUMPRODUCT(('2.3. Trigger and Data Checking'!$C$2:$BXK$2=U$14)*('2.3. Trigger and Data Checking'!$C23:$BXK23)))</f>
        <v/>
      </c>
      <c r="V43" s="215" t="str" cm="1">
        <f t="array" ref="V43">IF(SUMPRODUCT(('2.3. Trigger and Data Checking'!$C$2:$BXK$2=V$14)*('2.3. Trigger and Data Checking'!$C23:$BXK23))=0, "", SUMPRODUCT(('2.3. Trigger and Data Checking'!$C$2:$BXK$2=V$14)*('2.3. Trigger and Data Checking'!$C23:$BXK23)))</f>
        <v/>
      </c>
      <c r="W43" s="215" t="str" cm="1">
        <f t="array" ref="W43">IF(SUMPRODUCT(('2.3. Trigger and Data Checking'!$C$2:$BXK$2=W$14)*('2.3. Trigger and Data Checking'!$C23:$BXK23))=0, "", SUMPRODUCT(('2.3. Trigger and Data Checking'!$C$2:$BXK$2=W$14)*('2.3. Trigger and Data Checking'!$C23:$BXK23)))</f>
        <v/>
      </c>
      <c r="X43" s="215" t="str" cm="1">
        <f t="array" ref="X43">IF(SUMPRODUCT(('2.3. Trigger and Data Checking'!$C$2:$BXK$2=X$14)*('2.3. Trigger and Data Checking'!$C23:$BXK23))=0, "", SUMPRODUCT(('2.3. Trigger and Data Checking'!$C$2:$BXK$2=X$14)*('2.3. Trigger and Data Checking'!$C23:$BXK23)))</f>
        <v/>
      </c>
      <c r="Y43" s="215" cm="1">
        <f t="array" ref="Y43">IF(SUMPRODUCT(('2.3. Trigger and Data Checking'!$C$2:$BXK$2=Y$14)*('2.3. Trigger and Data Checking'!$C23:$BXK23))=0, "", SUMPRODUCT(('2.3. Trigger and Data Checking'!$C$2:$BXK$2=Y$14)*('2.3. Trigger and Data Checking'!$C23:$BXK23)))</f>
        <v>1</v>
      </c>
      <c r="Z43" s="215" t="str" cm="1">
        <f t="array" ref="Z43">IF(SUMPRODUCT(('2.3. Trigger and Data Checking'!$C$2:$BXK$2=Z$14)*('2.3. Trigger and Data Checking'!$C23:$BXK23))=0, "", SUMPRODUCT(('2.3. Trigger and Data Checking'!$C$2:$BXK$2=Z$14)*('2.3. Trigger and Data Checking'!$C23:$BXK23)))</f>
        <v/>
      </c>
      <c r="AA43" s="215" t="str" cm="1">
        <f t="array" ref="AA43">IF(SUMPRODUCT(('2.3. Trigger and Data Checking'!$C$2:$BXK$2=AA$14)*('2.3. Trigger and Data Checking'!$C23:$BXK23))=0, "", SUMPRODUCT(('2.3. Trigger and Data Checking'!$C$2:$BXK$2=AA$14)*('2.3. Trigger and Data Checking'!$C23:$BXK23)))</f>
        <v/>
      </c>
      <c r="AB43" s="215" t="str" cm="1">
        <f t="array" ref="AB43">IF(SUMPRODUCT(('2.3. Trigger and Data Checking'!$C$2:$BXK$2=AB$14)*('2.3. Trigger and Data Checking'!$C23:$BXK23))=0, "", SUMPRODUCT(('2.3. Trigger and Data Checking'!$C$2:$BXK$2=AB$14)*('2.3. Trigger and Data Checking'!$C23:$BXK23)))</f>
        <v/>
      </c>
      <c r="AC43" s="215" t="str" cm="1">
        <f t="array" ref="AC43">IF(SUMPRODUCT(('2.3. Trigger and Data Checking'!$C$2:$BXK$2=AC$14)*('2.3. Trigger and Data Checking'!$C23:$BXK23))=0, "", SUMPRODUCT(('2.3. Trigger and Data Checking'!$C$2:$BXK$2=AC$14)*('2.3. Trigger and Data Checking'!$C23:$BXK23)))</f>
        <v/>
      </c>
      <c r="AD43" s="215" t="str" cm="1">
        <f t="array" ref="AD43">IF(SUMPRODUCT(('2.3. Trigger and Data Checking'!$C$2:$BXK$2=AD$14)*('2.3. Trigger and Data Checking'!$C23:$BXK23))=0, "", SUMPRODUCT(('2.3. Trigger and Data Checking'!$C$2:$BXK$2=AD$14)*('2.3. Trigger and Data Checking'!$C23:$BXK23)))</f>
        <v/>
      </c>
      <c r="AE43" s="215" t="str" cm="1">
        <f t="array" ref="AE43">IF(SUMPRODUCT(('2.3. Trigger and Data Checking'!$C$2:$BXK$2=AE$14)*('2.3. Trigger and Data Checking'!$C23:$BXK23))=0, "", SUMPRODUCT(('2.3. Trigger and Data Checking'!$C$2:$BXK$2=AE$14)*('2.3. Trigger and Data Checking'!$C23:$BXK23)))</f>
        <v/>
      </c>
      <c r="AF43" s="215" t="str" cm="1">
        <f t="array" ref="AF43">IF(SUMPRODUCT(('2.3. Trigger and Data Checking'!$C$2:$BXK$2=AF$14)*('2.3. Trigger and Data Checking'!$C23:$BXK23))=0, "", SUMPRODUCT(('2.3. Trigger and Data Checking'!$C$2:$BXK$2=AF$14)*('2.3. Trigger and Data Checking'!$C23:$BXK23)))</f>
        <v/>
      </c>
      <c r="AG43" s="215" t="str" cm="1">
        <f t="array" ref="AG43">IF(SUMPRODUCT(('2.3. Trigger and Data Checking'!$C$2:$BXK$2=AG$14)*('2.3. Trigger and Data Checking'!$C23:$BXK23))=0, "", SUMPRODUCT(('2.3. Trigger and Data Checking'!$C$2:$BXK$2=AG$14)*('2.3. Trigger and Data Checking'!$C23:$BXK23)))</f>
        <v/>
      </c>
      <c r="AH43" s="215" t="str" cm="1">
        <f t="array" ref="AH43">IF(SUMPRODUCT(('2.3. Trigger and Data Checking'!$C$2:$BXK$2=AH$14)*('2.3. Trigger and Data Checking'!$C23:$BXK23))=0, "", SUMPRODUCT(('2.3. Trigger and Data Checking'!$C$2:$BXK$2=AH$14)*('2.3. Trigger and Data Checking'!$C23:$BXK23)))</f>
        <v/>
      </c>
      <c r="AI43" s="215" t="str" cm="1">
        <f t="array" ref="AI43">IF(SUMPRODUCT(('2.3. Trigger and Data Checking'!$C$2:$BXK$2=AI$14)*('2.3. Trigger and Data Checking'!$C23:$BXK23))=0, "", SUMPRODUCT(('2.3. Trigger and Data Checking'!$C$2:$BXK$2=AI$14)*('2.3. Trigger and Data Checking'!$C23:$BXK23)))</f>
        <v/>
      </c>
      <c r="AJ43" s="215" t="str" cm="1">
        <f t="array" ref="AJ43">IF(SUMPRODUCT(('2.3. Trigger and Data Checking'!$C$2:$BXK$2=AJ$14)*('2.3. Trigger and Data Checking'!$C23:$BXK23))=0, "", SUMPRODUCT(('2.3. Trigger and Data Checking'!$C$2:$BXK$2=AJ$14)*('2.3. Trigger and Data Checking'!$C23:$BXK23)))</f>
        <v/>
      </c>
      <c r="AK43" s="215" t="str" cm="1">
        <f t="array" ref="AK43">IF(SUMPRODUCT(('2.3. Trigger and Data Checking'!$C$2:$BXK$2=AK$14)*('2.3. Trigger and Data Checking'!$C23:$BXK23))=0, "", SUMPRODUCT(('2.3. Trigger and Data Checking'!$C$2:$BXK$2=AK$14)*('2.3. Trigger and Data Checking'!$C23:$BXK23)))</f>
        <v/>
      </c>
      <c r="AL43" s="215" t="str" cm="1">
        <f t="array" ref="AL43">IF(SUMPRODUCT(('2.3. Trigger and Data Checking'!$C$2:$BXK$2=AL$14)*('2.3. Trigger and Data Checking'!$C23:$BXK23))=0, "", SUMPRODUCT(('2.3. Trigger and Data Checking'!$C$2:$BXK$2=AL$14)*('2.3. Trigger and Data Checking'!$C23:$BXK23)))</f>
        <v/>
      </c>
      <c r="AM43" s="215" t="str" cm="1">
        <f t="array" ref="AM43">IF(SUMPRODUCT(('2.3. Trigger and Data Checking'!$C$2:$BXK$2=AM$14)*('2.3. Trigger and Data Checking'!$C23:$BXK23))=0, "", SUMPRODUCT(('2.3. Trigger and Data Checking'!$C$2:$BXK$2=AM$14)*('2.3. Trigger and Data Checking'!$C23:$BXK23)))</f>
        <v/>
      </c>
      <c r="AN43" s="215" t="str" cm="1">
        <f t="array" ref="AN43">IF(SUMPRODUCT(('2.3. Trigger and Data Checking'!$C$2:$BXK$2=AN$14)*('2.3. Trigger and Data Checking'!$C23:$BXK23))=0, "", SUMPRODUCT(('2.3. Trigger and Data Checking'!$C$2:$BXK$2=AN$14)*('2.3. Trigger and Data Checking'!$C23:$BXK23)))</f>
        <v/>
      </c>
      <c r="AO43" s="215" t="str" cm="1">
        <f t="array" ref="AO43">IF(SUMPRODUCT(('2.3. Trigger and Data Checking'!$C$2:$BXK$2=AO$14)*('2.3. Trigger and Data Checking'!$C23:$BXK23))=0, "", SUMPRODUCT(('2.3. Trigger and Data Checking'!$C$2:$BXK$2=AO$14)*('2.3. Trigger and Data Checking'!$C23:$BXK23)))</f>
        <v/>
      </c>
      <c r="AP43" s="215" t="str" cm="1">
        <f t="array" ref="AP43">IF(SUMPRODUCT(('2.3. Trigger and Data Checking'!$C$2:$BXK$2=AP$14)*('2.3. Trigger and Data Checking'!$C23:$BXK23))=0, "", SUMPRODUCT(('2.3. Trigger and Data Checking'!$C$2:$BXK$2=AP$14)*('2.3. Trigger and Data Checking'!$C23:$BXK23)))</f>
        <v/>
      </c>
      <c r="AQ43" s="215" t="str" cm="1">
        <f t="array" ref="AQ43">IF(SUMPRODUCT(('2.3. Trigger and Data Checking'!$C$2:$BXK$2=AQ$14)*('2.3. Trigger and Data Checking'!$C23:$BXK23))=0, "", SUMPRODUCT(('2.3. Trigger and Data Checking'!$C$2:$BXK$2=AQ$14)*('2.3. Trigger and Data Checking'!$C23:$BXK23)))</f>
        <v/>
      </c>
      <c r="AR43" s="215" t="str" cm="1">
        <f t="array" ref="AR43">IF(SUMPRODUCT(('2.3. Trigger and Data Checking'!$C$2:$BXK$2=AR$14)*('2.3. Trigger and Data Checking'!$C23:$BXK23))=0, "", SUMPRODUCT(('2.3. Trigger and Data Checking'!$C$2:$BXK$2=AR$14)*('2.3. Trigger and Data Checking'!$C23:$BXK23)))</f>
        <v/>
      </c>
      <c r="AS43" s="215" t="str" cm="1">
        <f t="array" ref="AS43">IF(SUMPRODUCT(('2.3. Trigger and Data Checking'!$C$2:$BXK$2=AS$14)*('2.3. Trigger and Data Checking'!$C23:$BXK23))=0, "", SUMPRODUCT(('2.3. Trigger and Data Checking'!$C$2:$BXK$2=AS$14)*('2.3. Trigger and Data Checking'!$C23:$BXK23)))</f>
        <v/>
      </c>
    </row>
    <row r="44" spans="2:45" ht="14.45">
      <c r="B44" s="208" t="s">
        <v>128</v>
      </c>
      <c r="C44" s="260">
        <f t="shared" si="12"/>
        <v>0</v>
      </c>
      <c r="D44" s="4">
        <f t="shared" si="13"/>
        <v>0</v>
      </c>
      <c r="E44" s="9">
        <f t="shared" si="14"/>
        <v>0</v>
      </c>
      <c r="F44" s="215" t="str" cm="1">
        <f t="array" ref="F44">IF(SUMPRODUCT(('2.3. Trigger and Data Checking'!$C$2:$BXK$2=F$14)*('2.3. Trigger and Data Checking'!$C24:$BXK24))=0, "", SUMPRODUCT(('2.3. Trigger and Data Checking'!$C$2:$BXK$2=F$14)*('2.3. Trigger and Data Checking'!$C24:$BXK24)))</f>
        <v/>
      </c>
      <c r="G44" s="215" t="str" cm="1">
        <f t="array" ref="G44">IF(SUMPRODUCT(('2.3. Trigger and Data Checking'!$C$2:$BXK$2=G$14)*('2.3. Trigger and Data Checking'!$C24:$BXK24))=0, "", SUMPRODUCT(('2.3. Trigger and Data Checking'!$C$2:$BXK$2=G$14)*('2.3. Trigger and Data Checking'!$C24:$BXK24)))</f>
        <v/>
      </c>
      <c r="H44" s="215" t="str" cm="1">
        <f t="array" ref="H44">IF(SUMPRODUCT(('2.3. Trigger and Data Checking'!$C$2:$BXK$2=H$14)*('2.3. Trigger and Data Checking'!$C24:$BXK24))=0, "", SUMPRODUCT(('2.3. Trigger and Data Checking'!$C$2:$BXK$2=H$14)*('2.3. Trigger and Data Checking'!$C24:$BXK24)))</f>
        <v/>
      </c>
      <c r="I44" s="215" t="str" cm="1">
        <f t="array" ref="I44">IF(SUMPRODUCT(('2.3. Trigger and Data Checking'!$C$2:$BXK$2=I$14)*('2.3. Trigger and Data Checking'!$C24:$BXK24))=0, "", SUMPRODUCT(('2.3. Trigger and Data Checking'!$C$2:$BXK$2=I$14)*('2.3. Trigger and Data Checking'!$C24:$BXK24)))</f>
        <v/>
      </c>
      <c r="J44" s="215" t="str" cm="1">
        <f t="array" ref="J44">IF(SUMPRODUCT(('2.3. Trigger and Data Checking'!$C$2:$BXK$2=J$14)*('2.3. Trigger and Data Checking'!$C24:$BXK24))=0, "", SUMPRODUCT(('2.3. Trigger and Data Checking'!$C$2:$BXK$2=J$14)*('2.3. Trigger and Data Checking'!$C24:$BXK24)))</f>
        <v/>
      </c>
      <c r="K44" s="215" t="str" cm="1">
        <f t="array" ref="K44">IF(SUMPRODUCT(('2.3. Trigger and Data Checking'!$C$2:$BXK$2=K$14)*('2.3. Trigger and Data Checking'!$C24:$BXK24))=0, "", SUMPRODUCT(('2.3. Trigger and Data Checking'!$C$2:$BXK$2=K$14)*('2.3. Trigger and Data Checking'!$C24:$BXK24)))</f>
        <v/>
      </c>
      <c r="L44" s="215" t="str" cm="1">
        <f t="array" ref="L44">IF(SUMPRODUCT(('2.3. Trigger and Data Checking'!$C$2:$BXK$2=L$14)*('2.3. Trigger and Data Checking'!$C24:$BXK24))=0, "", SUMPRODUCT(('2.3. Trigger and Data Checking'!$C$2:$BXK$2=L$14)*('2.3. Trigger and Data Checking'!$C24:$BXK24)))</f>
        <v/>
      </c>
      <c r="M44" s="215" t="str" cm="1">
        <f t="array" ref="M44">IF(SUMPRODUCT(('2.3. Trigger and Data Checking'!$C$2:$BXK$2=M$14)*('2.3. Trigger and Data Checking'!$C24:$BXK24))=0, "", SUMPRODUCT(('2.3. Trigger and Data Checking'!$C$2:$BXK$2=M$14)*('2.3. Trigger and Data Checking'!$C24:$BXK24)))</f>
        <v/>
      </c>
      <c r="N44" s="215" t="str" cm="1">
        <f t="array" ref="N44">IF(SUMPRODUCT(('2.3. Trigger and Data Checking'!$C$2:$BXK$2=N$14)*('2.3. Trigger and Data Checking'!$C24:$BXK24))=0, "", SUMPRODUCT(('2.3. Trigger and Data Checking'!$C$2:$BXK$2=N$14)*('2.3. Trigger and Data Checking'!$C24:$BXK24)))</f>
        <v/>
      </c>
      <c r="O44" s="215" t="str" cm="1">
        <f t="array" ref="O44">IF(SUMPRODUCT(('2.3. Trigger and Data Checking'!$C$2:$BXK$2=O$14)*('2.3. Trigger and Data Checking'!$C24:$BXK24))=0, "", SUMPRODUCT(('2.3. Trigger and Data Checking'!$C$2:$BXK$2=O$14)*('2.3. Trigger and Data Checking'!$C24:$BXK24)))</f>
        <v/>
      </c>
      <c r="P44" s="215" t="str" cm="1">
        <f t="array" ref="P44">IF(SUMPRODUCT(('2.3. Trigger and Data Checking'!$C$2:$BXK$2=P$14)*('2.3. Trigger and Data Checking'!$C24:$BXK24))=0, "", SUMPRODUCT(('2.3. Trigger and Data Checking'!$C$2:$BXK$2=P$14)*('2.3. Trigger and Data Checking'!$C24:$BXK24)))</f>
        <v/>
      </c>
      <c r="Q44" s="215" t="str" cm="1">
        <f t="array" ref="Q44">IF(SUMPRODUCT(('2.3. Trigger and Data Checking'!$C$2:$BXK$2=Q$14)*('2.3. Trigger and Data Checking'!$C24:$BXK24))=0, "", SUMPRODUCT(('2.3. Trigger and Data Checking'!$C$2:$BXK$2=Q$14)*('2.3. Trigger and Data Checking'!$C24:$BXK24)))</f>
        <v/>
      </c>
      <c r="R44" s="215" t="str" cm="1">
        <f t="array" ref="R44">IF(SUMPRODUCT(('2.3. Trigger and Data Checking'!$C$2:$BXK$2=R$14)*('2.3. Trigger and Data Checking'!$C24:$BXK24))=0, "", SUMPRODUCT(('2.3. Trigger and Data Checking'!$C$2:$BXK$2=R$14)*('2.3. Trigger and Data Checking'!$C24:$BXK24)))</f>
        <v/>
      </c>
      <c r="S44" s="215" t="str" cm="1">
        <f t="array" ref="S44">IF(SUMPRODUCT(('2.3. Trigger and Data Checking'!$C$2:$BXK$2=S$14)*('2.3. Trigger and Data Checking'!$C24:$BXK24))=0, "", SUMPRODUCT(('2.3. Trigger and Data Checking'!$C$2:$BXK$2=S$14)*('2.3. Trigger and Data Checking'!$C24:$BXK24)))</f>
        <v/>
      </c>
      <c r="T44" s="215" t="str" cm="1">
        <f t="array" ref="T44">IF(SUMPRODUCT(('2.3. Trigger and Data Checking'!$C$2:$BXK$2=T$14)*('2.3. Trigger and Data Checking'!$C24:$BXK24))=0, "", SUMPRODUCT(('2.3. Trigger and Data Checking'!$C$2:$BXK$2=T$14)*('2.3. Trigger and Data Checking'!$C24:$BXK24)))</f>
        <v/>
      </c>
      <c r="U44" s="215" t="str" cm="1">
        <f t="array" ref="U44">IF(SUMPRODUCT(('2.3. Trigger and Data Checking'!$C$2:$BXK$2=U$14)*('2.3. Trigger and Data Checking'!$C24:$BXK24))=0, "", SUMPRODUCT(('2.3. Trigger and Data Checking'!$C$2:$BXK$2=U$14)*('2.3. Trigger and Data Checking'!$C24:$BXK24)))</f>
        <v/>
      </c>
      <c r="V44" s="215" t="str" cm="1">
        <f t="array" ref="V44">IF(SUMPRODUCT(('2.3. Trigger and Data Checking'!$C$2:$BXK$2=V$14)*('2.3. Trigger and Data Checking'!$C24:$BXK24))=0, "", SUMPRODUCT(('2.3. Trigger and Data Checking'!$C$2:$BXK$2=V$14)*('2.3. Trigger and Data Checking'!$C24:$BXK24)))</f>
        <v/>
      </c>
      <c r="W44" s="215" t="str" cm="1">
        <f t="array" ref="W44">IF(SUMPRODUCT(('2.3. Trigger and Data Checking'!$C$2:$BXK$2=W$14)*('2.3. Trigger and Data Checking'!$C24:$BXK24))=0, "", SUMPRODUCT(('2.3. Trigger and Data Checking'!$C$2:$BXK$2=W$14)*('2.3. Trigger and Data Checking'!$C24:$BXK24)))</f>
        <v/>
      </c>
      <c r="X44" s="215" t="str" cm="1">
        <f t="array" ref="X44">IF(SUMPRODUCT(('2.3. Trigger and Data Checking'!$C$2:$BXK$2=X$14)*('2.3. Trigger and Data Checking'!$C24:$BXK24))=0, "", SUMPRODUCT(('2.3. Trigger and Data Checking'!$C$2:$BXK$2=X$14)*('2.3. Trigger and Data Checking'!$C24:$BXK24)))</f>
        <v/>
      </c>
      <c r="Y44" s="215" t="str" cm="1">
        <f t="array" ref="Y44">IF(SUMPRODUCT(('2.3. Trigger and Data Checking'!$C$2:$BXK$2=Y$14)*('2.3. Trigger and Data Checking'!$C24:$BXK24))=0, "", SUMPRODUCT(('2.3. Trigger and Data Checking'!$C$2:$BXK$2=Y$14)*('2.3. Trigger and Data Checking'!$C24:$BXK24)))</f>
        <v/>
      </c>
      <c r="Z44" s="215" t="str" cm="1">
        <f t="array" ref="Z44">IF(SUMPRODUCT(('2.3. Trigger and Data Checking'!$C$2:$BXK$2=Z$14)*('2.3. Trigger and Data Checking'!$C24:$BXK24))=0, "", SUMPRODUCT(('2.3. Trigger and Data Checking'!$C$2:$BXK$2=Z$14)*('2.3. Trigger and Data Checking'!$C24:$BXK24)))</f>
        <v/>
      </c>
      <c r="AA44" s="215" t="str" cm="1">
        <f t="array" ref="AA44">IF(SUMPRODUCT(('2.3. Trigger and Data Checking'!$C$2:$BXK$2=AA$14)*('2.3. Trigger and Data Checking'!$C24:$BXK24))=0, "", SUMPRODUCT(('2.3. Trigger and Data Checking'!$C$2:$BXK$2=AA$14)*('2.3. Trigger and Data Checking'!$C24:$BXK24)))</f>
        <v/>
      </c>
      <c r="AB44" s="215" t="str" cm="1">
        <f t="array" ref="AB44">IF(SUMPRODUCT(('2.3. Trigger and Data Checking'!$C$2:$BXK$2=AB$14)*('2.3. Trigger and Data Checking'!$C24:$BXK24))=0, "", SUMPRODUCT(('2.3. Trigger and Data Checking'!$C$2:$BXK$2=AB$14)*('2.3. Trigger and Data Checking'!$C24:$BXK24)))</f>
        <v/>
      </c>
      <c r="AC44" s="215" t="str" cm="1">
        <f t="array" ref="AC44">IF(SUMPRODUCT(('2.3. Trigger and Data Checking'!$C$2:$BXK$2=AC$14)*('2.3. Trigger and Data Checking'!$C24:$BXK24))=0, "", SUMPRODUCT(('2.3. Trigger and Data Checking'!$C$2:$BXK$2=AC$14)*('2.3. Trigger and Data Checking'!$C24:$BXK24)))</f>
        <v/>
      </c>
      <c r="AD44" s="215" t="str" cm="1">
        <f t="array" ref="AD44">IF(SUMPRODUCT(('2.3. Trigger and Data Checking'!$C$2:$BXK$2=AD$14)*('2.3. Trigger and Data Checking'!$C24:$BXK24))=0, "", SUMPRODUCT(('2.3. Trigger and Data Checking'!$C$2:$BXK$2=AD$14)*('2.3. Trigger and Data Checking'!$C24:$BXK24)))</f>
        <v/>
      </c>
      <c r="AE44" s="215" t="str" cm="1">
        <f t="array" ref="AE44">IF(SUMPRODUCT(('2.3. Trigger and Data Checking'!$C$2:$BXK$2=AE$14)*('2.3. Trigger and Data Checking'!$C24:$BXK24))=0, "", SUMPRODUCT(('2.3. Trigger and Data Checking'!$C$2:$BXK$2=AE$14)*('2.3. Trigger and Data Checking'!$C24:$BXK24)))</f>
        <v/>
      </c>
      <c r="AF44" s="215" t="str" cm="1">
        <f t="array" ref="AF44">IF(SUMPRODUCT(('2.3. Trigger and Data Checking'!$C$2:$BXK$2=AF$14)*('2.3. Trigger and Data Checking'!$C24:$BXK24))=0, "", SUMPRODUCT(('2.3. Trigger and Data Checking'!$C$2:$BXK$2=AF$14)*('2.3. Trigger and Data Checking'!$C24:$BXK24)))</f>
        <v/>
      </c>
      <c r="AG44" s="215" t="str" cm="1">
        <f t="array" ref="AG44">IF(SUMPRODUCT(('2.3. Trigger and Data Checking'!$C$2:$BXK$2=AG$14)*('2.3. Trigger and Data Checking'!$C24:$BXK24))=0, "", SUMPRODUCT(('2.3. Trigger and Data Checking'!$C$2:$BXK$2=AG$14)*('2.3. Trigger and Data Checking'!$C24:$BXK24)))</f>
        <v/>
      </c>
      <c r="AH44" s="215" t="str" cm="1">
        <f t="array" ref="AH44">IF(SUMPRODUCT(('2.3. Trigger and Data Checking'!$C$2:$BXK$2=AH$14)*('2.3. Trigger and Data Checking'!$C24:$BXK24))=0, "", SUMPRODUCT(('2.3. Trigger and Data Checking'!$C$2:$BXK$2=AH$14)*('2.3. Trigger and Data Checking'!$C24:$BXK24)))</f>
        <v/>
      </c>
      <c r="AI44" s="215" t="str" cm="1">
        <f t="array" ref="AI44">IF(SUMPRODUCT(('2.3. Trigger and Data Checking'!$C$2:$BXK$2=AI$14)*('2.3. Trigger and Data Checking'!$C24:$BXK24))=0, "", SUMPRODUCT(('2.3. Trigger and Data Checking'!$C$2:$BXK$2=AI$14)*('2.3. Trigger and Data Checking'!$C24:$BXK24)))</f>
        <v/>
      </c>
      <c r="AJ44" s="215" t="str" cm="1">
        <f t="array" ref="AJ44">IF(SUMPRODUCT(('2.3. Trigger and Data Checking'!$C$2:$BXK$2=AJ$14)*('2.3. Trigger and Data Checking'!$C24:$BXK24))=0, "", SUMPRODUCT(('2.3. Trigger and Data Checking'!$C$2:$BXK$2=AJ$14)*('2.3. Trigger and Data Checking'!$C24:$BXK24)))</f>
        <v/>
      </c>
      <c r="AK44" s="215" t="str" cm="1">
        <f t="array" ref="AK44">IF(SUMPRODUCT(('2.3. Trigger and Data Checking'!$C$2:$BXK$2=AK$14)*('2.3. Trigger and Data Checking'!$C24:$BXK24))=0, "", SUMPRODUCT(('2.3. Trigger and Data Checking'!$C$2:$BXK$2=AK$14)*('2.3. Trigger and Data Checking'!$C24:$BXK24)))</f>
        <v/>
      </c>
      <c r="AL44" s="215" t="str" cm="1">
        <f t="array" ref="AL44">IF(SUMPRODUCT(('2.3. Trigger and Data Checking'!$C$2:$BXK$2=AL$14)*('2.3. Trigger and Data Checking'!$C24:$BXK24))=0, "", SUMPRODUCT(('2.3. Trigger and Data Checking'!$C$2:$BXK$2=AL$14)*('2.3. Trigger and Data Checking'!$C24:$BXK24)))</f>
        <v/>
      </c>
      <c r="AM44" s="215" t="str" cm="1">
        <f t="array" ref="AM44">IF(SUMPRODUCT(('2.3. Trigger and Data Checking'!$C$2:$BXK$2=AM$14)*('2.3. Trigger and Data Checking'!$C24:$BXK24))=0, "", SUMPRODUCT(('2.3. Trigger and Data Checking'!$C$2:$BXK$2=AM$14)*('2.3. Trigger and Data Checking'!$C24:$BXK24)))</f>
        <v/>
      </c>
      <c r="AN44" s="215" t="str" cm="1">
        <f t="array" ref="AN44">IF(SUMPRODUCT(('2.3. Trigger and Data Checking'!$C$2:$BXK$2=AN$14)*('2.3. Trigger and Data Checking'!$C24:$BXK24))=0, "", SUMPRODUCT(('2.3. Trigger and Data Checking'!$C$2:$BXK$2=AN$14)*('2.3. Trigger and Data Checking'!$C24:$BXK24)))</f>
        <v/>
      </c>
      <c r="AO44" s="215" t="str" cm="1">
        <f t="array" ref="AO44">IF(SUMPRODUCT(('2.3. Trigger and Data Checking'!$C$2:$BXK$2=AO$14)*('2.3. Trigger and Data Checking'!$C24:$BXK24))=0, "", SUMPRODUCT(('2.3. Trigger and Data Checking'!$C$2:$BXK$2=AO$14)*('2.3. Trigger and Data Checking'!$C24:$BXK24)))</f>
        <v/>
      </c>
      <c r="AP44" s="215" t="str" cm="1">
        <f t="array" ref="AP44">IF(SUMPRODUCT(('2.3. Trigger and Data Checking'!$C$2:$BXK$2=AP$14)*('2.3. Trigger and Data Checking'!$C24:$BXK24))=0, "", SUMPRODUCT(('2.3. Trigger and Data Checking'!$C$2:$BXK$2=AP$14)*('2.3. Trigger and Data Checking'!$C24:$BXK24)))</f>
        <v/>
      </c>
      <c r="AQ44" s="215" t="str" cm="1">
        <f t="array" ref="AQ44">IF(SUMPRODUCT(('2.3. Trigger and Data Checking'!$C$2:$BXK$2=AQ$14)*('2.3. Trigger and Data Checking'!$C24:$BXK24))=0, "", SUMPRODUCT(('2.3. Trigger and Data Checking'!$C$2:$BXK$2=AQ$14)*('2.3. Trigger and Data Checking'!$C24:$BXK24)))</f>
        <v/>
      </c>
      <c r="AR44" s="215" t="str" cm="1">
        <f t="array" ref="AR44">IF(SUMPRODUCT(('2.3. Trigger and Data Checking'!$C$2:$BXK$2=AR$14)*('2.3. Trigger and Data Checking'!$C24:$BXK24))=0, "", SUMPRODUCT(('2.3. Trigger and Data Checking'!$C$2:$BXK$2=AR$14)*('2.3. Trigger and Data Checking'!$C24:$BXK24)))</f>
        <v/>
      </c>
      <c r="AS44" s="215" t="str" cm="1">
        <f t="array" ref="AS44">IF(SUMPRODUCT(('2.3. Trigger and Data Checking'!$C$2:$BXK$2=AS$14)*('2.3. Trigger and Data Checking'!$C24:$BXK24))=0, "", SUMPRODUCT(('2.3. Trigger and Data Checking'!$C$2:$BXK$2=AS$14)*('2.3. Trigger and Data Checking'!$C24:$BXK24)))</f>
        <v/>
      </c>
    </row>
    <row r="45" spans="2:45" ht="14.45">
      <c r="B45" s="208" t="s">
        <v>129</v>
      </c>
      <c r="C45" s="260">
        <f t="shared" si="12"/>
        <v>0</v>
      </c>
      <c r="D45" s="4">
        <f t="shared" si="13"/>
        <v>0</v>
      </c>
      <c r="E45" s="9">
        <f t="shared" si="14"/>
        <v>0</v>
      </c>
      <c r="F45" s="215" t="str" cm="1">
        <f t="array" ref="F45">IF(SUMPRODUCT(('2.3. Trigger and Data Checking'!$C$2:$BXK$2=F$14)*('2.3. Trigger and Data Checking'!$C25:$BXK25))=0, "", SUMPRODUCT(('2.3. Trigger and Data Checking'!$C$2:$BXK$2=F$14)*('2.3. Trigger and Data Checking'!$C25:$BXK25)))</f>
        <v/>
      </c>
      <c r="G45" s="215" t="str" cm="1">
        <f t="array" ref="G45">IF(SUMPRODUCT(('2.3. Trigger and Data Checking'!$C$2:$BXK$2=G$14)*('2.3. Trigger and Data Checking'!$C25:$BXK25))=0, "", SUMPRODUCT(('2.3. Trigger and Data Checking'!$C$2:$BXK$2=G$14)*('2.3. Trigger and Data Checking'!$C25:$BXK25)))</f>
        <v/>
      </c>
      <c r="H45" s="215" t="str" cm="1">
        <f t="array" ref="H45">IF(SUMPRODUCT(('2.3. Trigger and Data Checking'!$C$2:$BXK$2=H$14)*('2.3. Trigger and Data Checking'!$C25:$BXK25))=0, "", SUMPRODUCT(('2.3. Trigger and Data Checking'!$C$2:$BXK$2=H$14)*('2.3. Trigger and Data Checking'!$C25:$BXK25)))</f>
        <v/>
      </c>
      <c r="I45" s="215" t="str" cm="1">
        <f t="array" ref="I45">IF(SUMPRODUCT(('2.3. Trigger and Data Checking'!$C$2:$BXK$2=I$14)*('2.3. Trigger and Data Checking'!$C25:$BXK25))=0, "", SUMPRODUCT(('2.3. Trigger and Data Checking'!$C$2:$BXK$2=I$14)*('2.3. Trigger and Data Checking'!$C25:$BXK25)))</f>
        <v/>
      </c>
      <c r="J45" s="215" t="str" cm="1">
        <f t="array" ref="J45">IF(SUMPRODUCT(('2.3. Trigger and Data Checking'!$C$2:$BXK$2=J$14)*('2.3. Trigger and Data Checking'!$C25:$BXK25))=0, "", SUMPRODUCT(('2.3. Trigger and Data Checking'!$C$2:$BXK$2=J$14)*('2.3. Trigger and Data Checking'!$C25:$BXK25)))</f>
        <v/>
      </c>
      <c r="K45" s="215" t="str" cm="1">
        <f t="array" ref="K45">IF(SUMPRODUCT(('2.3. Trigger and Data Checking'!$C$2:$BXK$2=K$14)*('2.3. Trigger and Data Checking'!$C25:$BXK25))=0, "", SUMPRODUCT(('2.3. Trigger and Data Checking'!$C$2:$BXK$2=K$14)*('2.3. Trigger and Data Checking'!$C25:$BXK25)))</f>
        <v/>
      </c>
      <c r="L45" s="215" t="str" cm="1">
        <f t="array" ref="L45">IF(SUMPRODUCT(('2.3. Trigger and Data Checking'!$C$2:$BXK$2=L$14)*('2.3. Trigger and Data Checking'!$C25:$BXK25))=0, "", SUMPRODUCT(('2.3. Trigger and Data Checking'!$C$2:$BXK$2=L$14)*('2.3. Trigger and Data Checking'!$C25:$BXK25)))</f>
        <v/>
      </c>
      <c r="M45" s="215" t="str" cm="1">
        <f t="array" ref="M45">IF(SUMPRODUCT(('2.3. Trigger and Data Checking'!$C$2:$BXK$2=M$14)*('2.3. Trigger and Data Checking'!$C25:$BXK25))=0, "", SUMPRODUCT(('2.3. Trigger and Data Checking'!$C$2:$BXK$2=M$14)*('2.3. Trigger and Data Checking'!$C25:$BXK25)))</f>
        <v/>
      </c>
      <c r="N45" s="215" t="str" cm="1">
        <f t="array" ref="N45">IF(SUMPRODUCT(('2.3. Trigger and Data Checking'!$C$2:$BXK$2=N$14)*('2.3. Trigger and Data Checking'!$C25:$BXK25))=0, "", SUMPRODUCT(('2.3. Trigger and Data Checking'!$C$2:$BXK$2=N$14)*('2.3. Trigger and Data Checking'!$C25:$BXK25)))</f>
        <v/>
      </c>
      <c r="O45" s="215" t="str" cm="1">
        <f t="array" ref="O45">IF(SUMPRODUCT(('2.3. Trigger and Data Checking'!$C$2:$BXK$2=O$14)*('2.3. Trigger and Data Checking'!$C25:$BXK25))=0, "", SUMPRODUCT(('2.3. Trigger and Data Checking'!$C$2:$BXK$2=O$14)*('2.3. Trigger and Data Checking'!$C25:$BXK25)))</f>
        <v/>
      </c>
      <c r="P45" s="215" t="str" cm="1">
        <f t="array" ref="P45">IF(SUMPRODUCT(('2.3. Trigger and Data Checking'!$C$2:$BXK$2=P$14)*('2.3. Trigger and Data Checking'!$C25:$BXK25))=0, "", SUMPRODUCT(('2.3. Trigger and Data Checking'!$C$2:$BXK$2=P$14)*('2.3. Trigger and Data Checking'!$C25:$BXK25)))</f>
        <v/>
      </c>
      <c r="Q45" s="215" t="str" cm="1">
        <f t="array" ref="Q45">IF(SUMPRODUCT(('2.3. Trigger and Data Checking'!$C$2:$BXK$2=Q$14)*('2.3. Trigger and Data Checking'!$C25:$BXK25))=0, "", SUMPRODUCT(('2.3. Trigger and Data Checking'!$C$2:$BXK$2=Q$14)*('2.3. Trigger and Data Checking'!$C25:$BXK25)))</f>
        <v/>
      </c>
      <c r="R45" s="215" t="str" cm="1">
        <f t="array" ref="R45">IF(SUMPRODUCT(('2.3. Trigger and Data Checking'!$C$2:$BXK$2=R$14)*('2.3. Trigger and Data Checking'!$C25:$BXK25))=0, "", SUMPRODUCT(('2.3. Trigger and Data Checking'!$C$2:$BXK$2=R$14)*('2.3. Trigger and Data Checking'!$C25:$BXK25)))</f>
        <v/>
      </c>
      <c r="S45" s="215" t="str" cm="1">
        <f t="array" ref="S45">IF(SUMPRODUCT(('2.3. Trigger and Data Checking'!$C$2:$BXK$2=S$14)*('2.3. Trigger and Data Checking'!$C25:$BXK25))=0, "", SUMPRODUCT(('2.3. Trigger and Data Checking'!$C$2:$BXK$2=S$14)*('2.3. Trigger and Data Checking'!$C25:$BXK25)))</f>
        <v/>
      </c>
      <c r="T45" s="215" t="str" cm="1">
        <f t="array" ref="T45">IF(SUMPRODUCT(('2.3. Trigger and Data Checking'!$C$2:$BXK$2=T$14)*('2.3. Trigger and Data Checking'!$C25:$BXK25))=0, "", SUMPRODUCT(('2.3. Trigger and Data Checking'!$C$2:$BXK$2=T$14)*('2.3. Trigger and Data Checking'!$C25:$BXK25)))</f>
        <v/>
      </c>
      <c r="U45" s="215" t="str" cm="1">
        <f t="array" ref="U45">IF(SUMPRODUCT(('2.3. Trigger and Data Checking'!$C$2:$BXK$2=U$14)*('2.3. Trigger and Data Checking'!$C25:$BXK25))=0, "", SUMPRODUCT(('2.3. Trigger and Data Checking'!$C$2:$BXK$2=U$14)*('2.3. Trigger and Data Checking'!$C25:$BXK25)))</f>
        <v/>
      </c>
      <c r="V45" s="215" t="str" cm="1">
        <f t="array" ref="V45">IF(SUMPRODUCT(('2.3. Trigger and Data Checking'!$C$2:$BXK$2=V$14)*('2.3. Trigger and Data Checking'!$C25:$BXK25))=0, "", SUMPRODUCT(('2.3. Trigger and Data Checking'!$C$2:$BXK$2=V$14)*('2.3. Trigger and Data Checking'!$C25:$BXK25)))</f>
        <v/>
      </c>
      <c r="W45" s="215" t="str" cm="1">
        <f t="array" ref="W45">IF(SUMPRODUCT(('2.3. Trigger and Data Checking'!$C$2:$BXK$2=W$14)*('2.3. Trigger and Data Checking'!$C25:$BXK25))=0, "", SUMPRODUCT(('2.3. Trigger and Data Checking'!$C$2:$BXK$2=W$14)*('2.3. Trigger and Data Checking'!$C25:$BXK25)))</f>
        <v/>
      </c>
      <c r="X45" s="215" t="str" cm="1">
        <f t="array" ref="X45">IF(SUMPRODUCT(('2.3. Trigger and Data Checking'!$C$2:$BXK$2=X$14)*('2.3. Trigger and Data Checking'!$C25:$BXK25))=0, "", SUMPRODUCT(('2.3. Trigger and Data Checking'!$C$2:$BXK$2=X$14)*('2.3. Trigger and Data Checking'!$C25:$BXK25)))</f>
        <v/>
      </c>
      <c r="Y45" s="215" t="str" cm="1">
        <f t="array" ref="Y45">IF(SUMPRODUCT(('2.3. Trigger and Data Checking'!$C$2:$BXK$2=Y$14)*('2.3. Trigger and Data Checking'!$C25:$BXK25))=0, "", SUMPRODUCT(('2.3. Trigger and Data Checking'!$C$2:$BXK$2=Y$14)*('2.3. Trigger and Data Checking'!$C25:$BXK25)))</f>
        <v/>
      </c>
      <c r="Z45" s="215" t="str" cm="1">
        <f t="array" ref="Z45">IF(SUMPRODUCT(('2.3. Trigger and Data Checking'!$C$2:$BXK$2=Z$14)*('2.3. Trigger and Data Checking'!$C25:$BXK25))=0, "", SUMPRODUCT(('2.3. Trigger and Data Checking'!$C$2:$BXK$2=Z$14)*('2.3. Trigger and Data Checking'!$C25:$BXK25)))</f>
        <v/>
      </c>
      <c r="AA45" s="215" t="str" cm="1">
        <f t="array" ref="AA45">IF(SUMPRODUCT(('2.3. Trigger and Data Checking'!$C$2:$BXK$2=AA$14)*('2.3. Trigger and Data Checking'!$C25:$BXK25))=0, "", SUMPRODUCT(('2.3. Trigger and Data Checking'!$C$2:$BXK$2=AA$14)*('2.3. Trigger and Data Checking'!$C25:$BXK25)))</f>
        <v/>
      </c>
      <c r="AB45" s="215" t="str" cm="1">
        <f t="array" ref="AB45">IF(SUMPRODUCT(('2.3. Trigger and Data Checking'!$C$2:$BXK$2=AB$14)*('2.3. Trigger and Data Checking'!$C25:$BXK25))=0, "", SUMPRODUCT(('2.3. Trigger and Data Checking'!$C$2:$BXK$2=AB$14)*('2.3. Trigger and Data Checking'!$C25:$BXK25)))</f>
        <v/>
      </c>
      <c r="AC45" s="215" t="str" cm="1">
        <f t="array" ref="AC45">IF(SUMPRODUCT(('2.3. Trigger and Data Checking'!$C$2:$BXK$2=AC$14)*('2.3. Trigger and Data Checking'!$C25:$BXK25))=0, "", SUMPRODUCT(('2.3. Trigger and Data Checking'!$C$2:$BXK$2=AC$14)*('2.3. Trigger and Data Checking'!$C25:$BXK25)))</f>
        <v/>
      </c>
      <c r="AD45" s="215" t="str" cm="1">
        <f t="array" ref="AD45">IF(SUMPRODUCT(('2.3. Trigger and Data Checking'!$C$2:$BXK$2=AD$14)*('2.3. Trigger and Data Checking'!$C25:$BXK25))=0, "", SUMPRODUCT(('2.3. Trigger and Data Checking'!$C$2:$BXK$2=AD$14)*('2.3. Trigger and Data Checking'!$C25:$BXK25)))</f>
        <v/>
      </c>
      <c r="AE45" s="215" t="str" cm="1">
        <f t="array" ref="AE45">IF(SUMPRODUCT(('2.3. Trigger and Data Checking'!$C$2:$BXK$2=AE$14)*('2.3. Trigger and Data Checking'!$C25:$BXK25))=0, "", SUMPRODUCT(('2.3. Trigger and Data Checking'!$C$2:$BXK$2=AE$14)*('2.3. Trigger and Data Checking'!$C25:$BXK25)))</f>
        <v/>
      </c>
      <c r="AF45" s="215" t="str" cm="1">
        <f t="array" ref="AF45">IF(SUMPRODUCT(('2.3. Trigger and Data Checking'!$C$2:$BXK$2=AF$14)*('2.3. Trigger and Data Checking'!$C25:$BXK25))=0, "", SUMPRODUCT(('2.3. Trigger and Data Checking'!$C$2:$BXK$2=AF$14)*('2.3. Trigger and Data Checking'!$C25:$BXK25)))</f>
        <v/>
      </c>
      <c r="AG45" s="215" t="str" cm="1">
        <f t="array" ref="AG45">IF(SUMPRODUCT(('2.3. Trigger and Data Checking'!$C$2:$BXK$2=AG$14)*('2.3. Trigger and Data Checking'!$C25:$BXK25))=0, "", SUMPRODUCT(('2.3. Trigger and Data Checking'!$C$2:$BXK$2=AG$14)*('2.3. Trigger and Data Checking'!$C25:$BXK25)))</f>
        <v/>
      </c>
      <c r="AH45" s="215" t="str" cm="1">
        <f t="array" ref="AH45">IF(SUMPRODUCT(('2.3. Trigger and Data Checking'!$C$2:$BXK$2=AH$14)*('2.3. Trigger and Data Checking'!$C25:$BXK25))=0, "", SUMPRODUCT(('2.3. Trigger and Data Checking'!$C$2:$BXK$2=AH$14)*('2.3. Trigger and Data Checking'!$C25:$BXK25)))</f>
        <v/>
      </c>
      <c r="AI45" s="215" t="str" cm="1">
        <f t="array" ref="AI45">IF(SUMPRODUCT(('2.3. Trigger and Data Checking'!$C$2:$BXK$2=AI$14)*('2.3. Trigger and Data Checking'!$C25:$BXK25))=0, "", SUMPRODUCT(('2.3. Trigger and Data Checking'!$C$2:$BXK$2=AI$14)*('2.3. Trigger and Data Checking'!$C25:$BXK25)))</f>
        <v/>
      </c>
      <c r="AJ45" s="215" t="str" cm="1">
        <f t="array" ref="AJ45">IF(SUMPRODUCT(('2.3. Trigger and Data Checking'!$C$2:$BXK$2=AJ$14)*('2.3. Trigger and Data Checking'!$C25:$BXK25))=0, "", SUMPRODUCT(('2.3. Trigger and Data Checking'!$C$2:$BXK$2=AJ$14)*('2.3. Trigger and Data Checking'!$C25:$BXK25)))</f>
        <v/>
      </c>
      <c r="AK45" s="215" t="str" cm="1">
        <f t="array" ref="AK45">IF(SUMPRODUCT(('2.3. Trigger and Data Checking'!$C$2:$BXK$2=AK$14)*('2.3. Trigger and Data Checking'!$C25:$BXK25))=0, "", SUMPRODUCT(('2.3. Trigger and Data Checking'!$C$2:$BXK$2=AK$14)*('2.3. Trigger and Data Checking'!$C25:$BXK25)))</f>
        <v/>
      </c>
      <c r="AL45" s="215" t="str" cm="1">
        <f t="array" ref="AL45">IF(SUMPRODUCT(('2.3. Trigger and Data Checking'!$C$2:$BXK$2=AL$14)*('2.3. Trigger and Data Checking'!$C25:$BXK25))=0, "", SUMPRODUCT(('2.3. Trigger and Data Checking'!$C$2:$BXK$2=AL$14)*('2.3. Trigger and Data Checking'!$C25:$BXK25)))</f>
        <v/>
      </c>
      <c r="AM45" s="215" t="str" cm="1">
        <f t="array" ref="AM45">IF(SUMPRODUCT(('2.3. Trigger and Data Checking'!$C$2:$BXK$2=AM$14)*('2.3. Trigger and Data Checking'!$C25:$BXK25))=0, "", SUMPRODUCT(('2.3. Trigger and Data Checking'!$C$2:$BXK$2=AM$14)*('2.3. Trigger and Data Checking'!$C25:$BXK25)))</f>
        <v/>
      </c>
      <c r="AN45" s="215" t="str" cm="1">
        <f t="array" ref="AN45">IF(SUMPRODUCT(('2.3. Trigger and Data Checking'!$C$2:$BXK$2=AN$14)*('2.3. Trigger and Data Checking'!$C25:$BXK25))=0, "", SUMPRODUCT(('2.3. Trigger and Data Checking'!$C$2:$BXK$2=AN$14)*('2.3. Trigger and Data Checking'!$C25:$BXK25)))</f>
        <v/>
      </c>
      <c r="AO45" s="215" t="str" cm="1">
        <f t="array" ref="AO45">IF(SUMPRODUCT(('2.3. Trigger and Data Checking'!$C$2:$BXK$2=AO$14)*('2.3. Trigger and Data Checking'!$C25:$BXK25))=0, "", SUMPRODUCT(('2.3. Trigger and Data Checking'!$C$2:$BXK$2=AO$14)*('2.3. Trigger and Data Checking'!$C25:$BXK25)))</f>
        <v/>
      </c>
      <c r="AP45" s="215" t="str" cm="1">
        <f t="array" ref="AP45">IF(SUMPRODUCT(('2.3. Trigger and Data Checking'!$C$2:$BXK$2=AP$14)*('2.3. Trigger and Data Checking'!$C25:$BXK25))=0, "", SUMPRODUCT(('2.3. Trigger and Data Checking'!$C$2:$BXK$2=AP$14)*('2.3. Trigger and Data Checking'!$C25:$BXK25)))</f>
        <v/>
      </c>
      <c r="AQ45" s="215" t="str" cm="1">
        <f t="array" ref="AQ45">IF(SUMPRODUCT(('2.3. Trigger and Data Checking'!$C$2:$BXK$2=AQ$14)*('2.3. Trigger and Data Checking'!$C25:$BXK25))=0, "", SUMPRODUCT(('2.3. Trigger and Data Checking'!$C$2:$BXK$2=AQ$14)*('2.3. Trigger and Data Checking'!$C25:$BXK25)))</f>
        <v/>
      </c>
      <c r="AR45" s="215" t="str" cm="1">
        <f t="array" ref="AR45">IF(SUMPRODUCT(('2.3. Trigger and Data Checking'!$C$2:$BXK$2=AR$14)*('2.3. Trigger and Data Checking'!$C25:$BXK25))=0, "", SUMPRODUCT(('2.3. Trigger and Data Checking'!$C$2:$BXK$2=AR$14)*('2.3. Trigger and Data Checking'!$C25:$BXK25)))</f>
        <v/>
      </c>
      <c r="AS45" s="215" t="str" cm="1">
        <f t="array" ref="AS45">IF(SUMPRODUCT(('2.3. Trigger and Data Checking'!$C$2:$BXK$2=AS$14)*('2.3. Trigger and Data Checking'!$C25:$BXK25))=0, "", SUMPRODUCT(('2.3. Trigger and Data Checking'!$C$2:$BXK$2=AS$14)*('2.3. Trigger and Data Checking'!$C25:$BXK25)))</f>
        <v/>
      </c>
    </row>
    <row r="46" spans="2:45" ht="14.45">
      <c r="B46" s="208" t="s">
        <v>130</v>
      </c>
      <c r="C46" s="260">
        <f t="shared" si="12"/>
        <v>0</v>
      </c>
      <c r="D46" s="4">
        <f t="shared" si="13"/>
        <v>0</v>
      </c>
      <c r="E46" s="9">
        <f t="shared" si="14"/>
        <v>0</v>
      </c>
      <c r="F46" s="215" t="str" cm="1">
        <f t="array" ref="F46">IF(SUMPRODUCT(('2.3. Trigger and Data Checking'!$C$2:$BXK$2=F$14)*('2.3. Trigger and Data Checking'!$C26:$BXK26))=0, "", SUMPRODUCT(('2.3. Trigger and Data Checking'!$C$2:$BXK$2=F$14)*('2.3. Trigger and Data Checking'!$C26:$BXK26)))</f>
        <v/>
      </c>
      <c r="G46" s="215" t="str" cm="1">
        <f t="array" ref="G46">IF(SUMPRODUCT(('2.3. Trigger and Data Checking'!$C$2:$BXK$2=G$14)*('2.3. Trigger and Data Checking'!$C26:$BXK26))=0, "", SUMPRODUCT(('2.3. Trigger and Data Checking'!$C$2:$BXK$2=G$14)*('2.3. Trigger and Data Checking'!$C26:$BXK26)))</f>
        <v/>
      </c>
      <c r="H46" s="215" t="str" cm="1">
        <f t="array" ref="H46">IF(SUMPRODUCT(('2.3. Trigger and Data Checking'!$C$2:$BXK$2=H$14)*('2.3. Trigger and Data Checking'!$C26:$BXK26))=0, "", SUMPRODUCT(('2.3. Trigger and Data Checking'!$C$2:$BXK$2=H$14)*('2.3. Trigger and Data Checking'!$C26:$BXK26)))</f>
        <v/>
      </c>
      <c r="I46" s="215" t="str" cm="1">
        <f t="array" ref="I46">IF(SUMPRODUCT(('2.3. Trigger and Data Checking'!$C$2:$BXK$2=I$14)*('2.3. Trigger and Data Checking'!$C26:$BXK26))=0, "", SUMPRODUCT(('2.3. Trigger and Data Checking'!$C$2:$BXK$2=I$14)*('2.3. Trigger and Data Checking'!$C26:$BXK26)))</f>
        <v/>
      </c>
      <c r="J46" s="215" t="str" cm="1">
        <f t="array" ref="J46">IF(SUMPRODUCT(('2.3. Trigger and Data Checking'!$C$2:$BXK$2=J$14)*('2.3. Trigger and Data Checking'!$C26:$BXK26))=0, "", SUMPRODUCT(('2.3. Trigger and Data Checking'!$C$2:$BXK$2=J$14)*('2.3. Trigger and Data Checking'!$C26:$BXK26)))</f>
        <v/>
      </c>
      <c r="K46" s="215" t="str" cm="1">
        <f t="array" ref="K46">IF(SUMPRODUCT(('2.3. Trigger and Data Checking'!$C$2:$BXK$2=K$14)*('2.3. Trigger and Data Checking'!$C26:$BXK26))=0, "", SUMPRODUCT(('2.3. Trigger and Data Checking'!$C$2:$BXK$2=K$14)*('2.3. Trigger and Data Checking'!$C26:$BXK26)))</f>
        <v/>
      </c>
      <c r="L46" s="215" t="str" cm="1">
        <f t="array" ref="L46">IF(SUMPRODUCT(('2.3. Trigger and Data Checking'!$C$2:$BXK$2=L$14)*('2.3. Trigger and Data Checking'!$C26:$BXK26))=0, "", SUMPRODUCT(('2.3. Trigger and Data Checking'!$C$2:$BXK$2=L$14)*('2.3. Trigger and Data Checking'!$C26:$BXK26)))</f>
        <v/>
      </c>
      <c r="M46" s="215" t="str" cm="1">
        <f t="array" ref="M46">IF(SUMPRODUCT(('2.3. Trigger and Data Checking'!$C$2:$BXK$2=M$14)*('2.3. Trigger and Data Checking'!$C26:$BXK26))=0, "", SUMPRODUCT(('2.3. Trigger and Data Checking'!$C$2:$BXK$2=M$14)*('2.3. Trigger and Data Checking'!$C26:$BXK26)))</f>
        <v/>
      </c>
      <c r="N46" s="215" t="str" cm="1">
        <f t="array" ref="N46">IF(SUMPRODUCT(('2.3. Trigger and Data Checking'!$C$2:$BXK$2=N$14)*('2.3. Trigger and Data Checking'!$C26:$BXK26))=0, "", SUMPRODUCT(('2.3. Trigger and Data Checking'!$C$2:$BXK$2=N$14)*('2.3. Trigger and Data Checking'!$C26:$BXK26)))</f>
        <v/>
      </c>
      <c r="O46" s="215" t="str" cm="1">
        <f t="array" ref="O46">IF(SUMPRODUCT(('2.3. Trigger and Data Checking'!$C$2:$BXK$2=O$14)*('2.3. Trigger and Data Checking'!$C26:$BXK26))=0, "", SUMPRODUCT(('2.3. Trigger and Data Checking'!$C$2:$BXK$2=O$14)*('2.3. Trigger and Data Checking'!$C26:$BXK26)))</f>
        <v/>
      </c>
      <c r="P46" s="215" t="str" cm="1">
        <f t="array" ref="P46">IF(SUMPRODUCT(('2.3. Trigger and Data Checking'!$C$2:$BXK$2=P$14)*('2.3. Trigger and Data Checking'!$C26:$BXK26))=0, "", SUMPRODUCT(('2.3. Trigger and Data Checking'!$C$2:$BXK$2=P$14)*('2.3. Trigger and Data Checking'!$C26:$BXK26)))</f>
        <v/>
      </c>
      <c r="Q46" s="215" t="str" cm="1">
        <f t="array" ref="Q46">IF(SUMPRODUCT(('2.3. Trigger and Data Checking'!$C$2:$BXK$2=Q$14)*('2.3. Trigger and Data Checking'!$C26:$BXK26))=0, "", SUMPRODUCT(('2.3. Trigger and Data Checking'!$C$2:$BXK$2=Q$14)*('2.3. Trigger and Data Checking'!$C26:$BXK26)))</f>
        <v/>
      </c>
      <c r="R46" s="215" t="str" cm="1">
        <f t="array" ref="R46">IF(SUMPRODUCT(('2.3. Trigger and Data Checking'!$C$2:$BXK$2=R$14)*('2.3. Trigger and Data Checking'!$C26:$BXK26))=0, "", SUMPRODUCT(('2.3. Trigger and Data Checking'!$C$2:$BXK$2=R$14)*('2.3. Trigger and Data Checking'!$C26:$BXK26)))</f>
        <v/>
      </c>
      <c r="S46" s="215" t="str" cm="1">
        <f t="array" ref="S46">IF(SUMPRODUCT(('2.3. Trigger and Data Checking'!$C$2:$BXK$2=S$14)*('2.3. Trigger and Data Checking'!$C26:$BXK26))=0, "", SUMPRODUCT(('2.3. Trigger and Data Checking'!$C$2:$BXK$2=S$14)*('2.3. Trigger and Data Checking'!$C26:$BXK26)))</f>
        <v/>
      </c>
      <c r="T46" s="215" t="str" cm="1">
        <f t="array" ref="T46">IF(SUMPRODUCT(('2.3. Trigger and Data Checking'!$C$2:$BXK$2=T$14)*('2.3. Trigger and Data Checking'!$C26:$BXK26))=0, "", SUMPRODUCT(('2.3. Trigger and Data Checking'!$C$2:$BXK$2=T$14)*('2.3. Trigger and Data Checking'!$C26:$BXK26)))</f>
        <v/>
      </c>
      <c r="U46" s="215" t="str" cm="1">
        <f t="array" ref="U46">IF(SUMPRODUCT(('2.3. Trigger and Data Checking'!$C$2:$BXK$2=U$14)*('2.3. Trigger and Data Checking'!$C26:$BXK26))=0, "", SUMPRODUCT(('2.3. Trigger and Data Checking'!$C$2:$BXK$2=U$14)*('2.3. Trigger and Data Checking'!$C26:$BXK26)))</f>
        <v/>
      </c>
      <c r="V46" s="215" t="str" cm="1">
        <f t="array" ref="V46">IF(SUMPRODUCT(('2.3. Trigger and Data Checking'!$C$2:$BXK$2=V$14)*('2.3. Trigger and Data Checking'!$C26:$BXK26))=0, "", SUMPRODUCT(('2.3. Trigger and Data Checking'!$C$2:$BXK$2=V$14)*('2.3. Trigger and Data Checking'!$C26:$BXK26)))</f>
        <v/>
      </c>
      <c r="W46" s="215" t="str" cm="1">
        <f t="array" ref="W46">IF(SUMPRODUCT(('2.3. Trigger and Data Checking'!$C$2:$BXK$2=W$14)*('2.3. Trigger and Data Checking'!$C26:$BXK26))=0, "", SUMPRODUCT(('2.3. Trigger and Data Checking'!$C$2:$BXK$2=W$14)*('2.3. Trigger and Data Checking'!$C26:$BXK26)))</f>
        <v/>
      </c>
      <c r="X46" s="215" t="str" cm="1">
        <f t="array" ref="X46">IF(SUMPRODUCT(('2.3. Trigger and Data Checking'!$C$2:$BXK$2=X$14)*('2.3. Trigger and Data Checking'!$C26:$BXK26))=0, "", SUMPRODUCT(('2.3. Trigger and Data Checking'!$C$2:$BXK$2=X$14)*('2.3. Trigger and Data Checking'!$C26:$BXK26)))</f>
        <v/>
      </c>
      <c r="Y46" s="215" t="str" cm="1">
        <f t="array" ref="Y46">IF(SUMPRODUCT(('2.3. Trigger and Data Checking'!$C$2:$BXK$2=Y$14)*('2.3. Trigger and Data Checking'!$C26:$BXK26))=0, "", SUMPRODUCT(('2.3. Trigger and Data Checking'!$C$2:$BXK$2=Y$14)*('2.3. Trigger and Data Checking'!$C26:$BXK26)))</f>
        <v/>
      </c>
      <c r="Z46" s="215" t="str" cm="1">
        <f t="array" ref="Z46">IF(SUMPRODUCT(('2.3. Trigger and Data Checking'!$C$2:$BXK$2=Z$14)*('2.3. Trigger and Data Checking'!$C26:$BXK26))=0, "", SUMPRODUCT(('2.3. Trigger and Data Checking'!$C$2:$BXK$2=Z$14)*('2.3. Trigger and Data Checking'!$C26:$BXK26)))</f>
        <v/>
      </c>
      <c r="AA46" s="215" t="str" cm="1">
        <f t="array" ref="AA46">IF(SUMPRODUCT(('2.3. Trigger and Data Checking'!$C$2:$BXK$2=AA$14)*('2.3. Trigger and Data Checking'!$C26:$BXK26))=0, "", SUMPRODUCT(('2.3. Trigger and Data Checking'!$C$2:$BXK$2=AA$14)*('2.3. Trigger and Data Checking'!$C26:$BXK26)))</f>
        <v/>
      </c>
      <c r="AB46" s="215" t="str" cm="1">
        <f t="array" ref="AB46">IF(SUMPRODUCT(('2.3. Trigger and Data Checking'!$C$2:$BXK$2=AB$14)*('2.3. Trigger and Data Checking'!$C26:$BXK26))=0, "", SUMPRODUCT(('2.3. Trigger and Data Checking'!$C$2:$BXK$2=AB$14)*('2.3. Trigger and Data Checking'!$C26:$BXK26)))</f>
        <v/>
      </c>
      <c r="AC46" s="215" t="str" cm="1">
        <f t="array" ref="AC46">IF(SUMPRODUCT(('2.3. Trigger and Data Checking'!$C$2:$BXK$2=AC$14)*('2.3. Trigger and Data Checking'!$C26:$BXK26))=0, "", SUMPRODUCT(('2.3. Trigger and Data Checking'!$C$2:$BXK$2=AC$14)*('2.3. Trigger and Data Checking'!$C26:$BXK26)))</f>
        <v/>
      </c>
      <c r="AD46" s="215" t="str" cm="1">
        <f t="array" ref="AD46">IF(SUMPRODUCT(('2.3. Trigger and Data Checking'!$C$2:$BXK$2=AD$14)*('2.3. Trigger and Data Checking'!$C26:$BXK26))=0, "", SUMPRODUCT(('2.3. Trigger and Data Checking'!$C$2:$BXK$2=AD$14)*('2.3. Trigger and Data Checking'!$C26:$BXK26)))</f>
        <v/>
      </c>
      <c r="AE46" s="215" t="str" cm="1">
        <f t="array" ref="AE46">IF(SUMPRODUCT(('2.3. Trigger and Data Checking'!$C$2:$BXK$2=AE$14)*('2.3. Trigger and Data Checking'!$C26:$BXK26))=0, "", SUMPRODUCT(('2.3. Trigger and Data Checking'!$C$2:$BXK$2=AE$14)*('2.3. Trigger and Data Checking'!$C26:$BXK26)))</f>
        <v/>
      </c>
      <c r="AF46" s="215" t="str" cm="1">
        <f t="array" ref="AF46">IF(SUMPRODUCT(('2.3. Trigger and Data Checking'!$C$2:$BXK$2=AF$14)*('2.3. Trigger and Data Checking'!$C26:$BXK26))=0, "", SUMPRODUCT(('2.3. Trigger and Data Checking'!$C$2:$BXK$2=AF$14)*('2.3. Trigger and Data Checking'!$C26:$BXK26)))</f>
        <v/>
      </c>
      <c r="AG46" s="215" t="str" cm="1">
        <f t="array" ref="AG46">IF(SUMPRODUCT(('2.3. Trigger and Data Checking'!$C$2:$BXK$2=AG$14)*('2.3. Trigger and Data Checking'!$C26:$BXK26))=0, "", SUMPRODUCT(('2.3. Trigger and Data Checking'!$C$2:$BXK$2=AG$14)*('2.3. Trigger and Data Checking'!$C26:$BXK26)))</f>
        <v/>
      </c>
      <c r="AH46" s="215" t="str" cm="1">
        <f t="array" ref="AH46">IF(SUMPRODUCT(('2.3. Trigger and Data Checking'!$C$2:$BXK$2=AH$14)*('2.3. Trigger and Data Checking'!$C26:$BXK26))=0, "", SUMPRODUCT(('2.3. Trigger and Data Checking'!$C$2:$BXK$2=AH$14)*('2.3. Trigger and Data Checking'!$C26:$BXK26)))</f>
        <v/>
      </c>
      <c r="AI46" s="215" t="str" cm="1">
        <f t="array" ref="AI46">IF(SUMPRODUCT(('2.3. Trigger and Data Checking'!$C$2:$BXK$2=AI$14)*('2.3. Trigger and Data Checking'!$C26:$BXK26))=0, "", SUMPRODUCT(('2.3. Trigger and Data Checking'!$C$2:$BXK$2=AI$14)*('2.3. Trigger and Data Checking'!$C26:$BXK26)))</f>
        <v/>
      </c>
      <c r="AJ46" s="215" t="str" cm="1">
        <f t="array" ref="AJ46">IF(SUMPRODUCT(('2.3. Trigger and Data Checking'!$C$2:$BXK$2=AJ$14)*('2.3. Trigger and Data Checking'!$C26:$BXK26))=0, "", SUMPRODUCT(('2.3. Trigger and Data Checking'!$C$2:$BXK$2=AJ$14)*('2.3. Trigger and Data Checking'!$C26:$BXK26)))</f>
        <v/>
      </c>
      <c r="AK46" s="215" t="str" cm="1">
        <f t="array" ref="AK46">IF(SUMPRODUCT(('2.3. Trigger and Data Checking'!$C$2:$BXK$2=AK$14)*('2.3. Trigger and Data Checking'!$C26:$BXK26))=0, "", SUMPRODUCT(('2.3. Trigger and Data Checking'!$C$2:$BXK$2=AK$14)*('2.3. Trigger and Data Checking'!$C26:$BXK26)))</f>
        <v/>
      </c>
      <c r="AL46" s="215" t="str" cm="1">
        <f t="array" ref="AL46">IF(SUMPRODUCT(('2.3. Trigger and Data Checking'!$C$2:$BXK$2=AL$14)*('2.3. Trigger and Data Checking'!$C26:$BXK26))=0, "", SUMPRODUCT(('2.3. Trigger and Data Checking'!$C$2:$BXK$2=AL$14)*('2.3. Trigger and Data Checking'!$C26:$BXK26)))</f>
        <v/>
      </c>
      <c r="AM46" s="215" t="str" cm="1">
        <f t="array" ref="AM46">IF(SUMPRODUCT(('2.3. Trigger and Data Checking'!$C$2:$BXK$2=AM$14)*('2.3. Trigger and Data Checking'!$C26:$BXK26))=0, "", SUMPRODUCT(('2.3. Trigger and Data Checking'!$C$2:$BXK$2=AM$14)*('2.3. Trigger and Data Checking'!$C26:$BXK26)))</f>
        <v/>
      </c>
      <c r="AN46" s="215" t="str" cm="1">
        <f t="array" ref="AN46">IF(SUMPRODUCT(('2.3. Trigger and Data Checking'!$C$2:$BXK$2=AN$14)*('2.3. Trigger and Data Checking'!$C26:$BXK26))=0, "", SUMPRODUCT(('2.3. Trigger and Data Checking'!$C$2:$BXK$2=AN$14)*('2.3. Trigger and Data Checking'!$C26:$BXK26)))</f>
        <v/>
      </c>
      <c r="AO46" s="215" t="str" cm="1">
        <f t="array" ref="AO46">IF(SUMPRODUCT(('2.3. Trigger and Data Checking'!$C$2:$BXK$2=AO$14)*('2.3. Trigger and Data Checking'!$C26:$BXK26))=0, "", SUMPRODUCT(('2.3. Trigger and Data Checking'!$C$2:$BXK$2=AO$14)*('2.3. Trigger and Data Checking'!$C26:$BXK26)))</f>
        <v/>
      </c>
      <c r="AP46" s="215" t="str" cm="1">
        <f t="array" ref="AP46">IF(SUMPRODUCT(('2.3. Trigger and Data Checking'!$C$2:$BXK$2=AP$14)*('2.3. Trigger and Data Checking'!$C26:$BXK26))=0, "", SUMPRODUCT(('2.3. Trigger and Data Checking'!$C$2:$BXK$2=AP$14)*('2.3. Trigger and Data Checking'!$C26:$BXK26)))</f>
        <v/>
      </c>
      <c r="AQ46" s="215" t="str" cm="1">
        <f t="array" ref="AQ46">IF(SUMPRODUCT(('2.3. Trigger and Data Checking'!$C$2:$BXK$2=AQ$14)*('2.3. Trigger and Data Checking'!$C26:$BXK26))=0, "", SUMPRODUCT(('2.3. Trigger and Data Checking'!$C$2:$BXK$2=AQ$14)*('2.3. Trigger and Data Checking'!$C26:$BXK26)))</f>
        <v/>
      </c>
      <c r="AR46" s="215" t="str" cm="1">
        <f t="array" ref="AR46">IF(SUMPRODUCT(('2.3. Trigger and Data Checking'!$C$2:$BXK$2=AR$14)*('2.3. Trigger and Data Checking'!$C26:$BXK26))=0, "", SUMPRODUCT(('2.3. Trigger and Data Checking'!$C$2:$BXK$2=AR$14)*('2.3. Trigger and Data Checking'!$C26:$BXK26)))</f>
        <v/>
      </c>
      <c r="AS46" s="215" t="str" cm="1">
        <f t="array" ref="AS46">IF(SUMPRODUCT(('2.3. Trigger and Data Checking'!$C$2:$BXK$2=AS$14)*('2.3. Trigger and Data Checking'!$C26:$BXK26))=0, "", SUMPRODUCT(('2.3. Trigger and Data Checking'!$C$2:$BXK$2=AS$14)*('2.3. Trigger and Data Checking'!$C26:$BXK26)))</f>
        <v/>
      </c>
    </row>
    <row r="47" spans="2:45" ht="15" customHeight="1">
      <c r="B47" s="134" t="s">
        <v>101</v>
      </c>
      <c r="C47" s="254">
        <f>SUM(D47:E47)</f>
        <v>13436</v>
      </c>
      <c r="D47" s="234">
        <f>SUM(D24:D46)</f>
        <v>0</v>
      </c>
      <c r="E47" s="135">
        <f>SUM(E24:E46)</f>
        <v>13436</v>
      </c>
      <c r="F47" s="135">
        <f>SUM(F24:F46)</f>
        <v>241</v>
      </c>
      <c r="G47" s="135">
        <f t="shared" ref="G47:X47" si="15">SUM(G24:G46)</f>
        <v>0</v>
      </c>
      <c r="H47" s="135">
        <f t="shared" si="15"/>
        <v>0</v>
      </c>
      <c r="I47" s="135">
        <f t="shared" si="15"/>
        <v>630</v>
      </c>
      <c r="J47" s="135">
        <f t="shared" si="15"/>
        <v>611</v>
      </c>
      <c r="K47" s="135">
        <f t="shared" si="15"/>
        <v>730</v>
      </c>
      <c r="L47" s="135">
        <f t="shared" si="15"/>
        <v>539</v>
      </c>
      <c r="M47" s="135">
        <f t="shared" si="15"/>
        <v>268</v>
      </c>
      <c r="N47" s="135">
        <f t="shared" si="15"/>
        <v>523</v>
      </c>
      <c r="O47" s="135">
        <f t="shared" si="15"/>
        <v>0</v>
      </c>
      <c r="P47" s="135">
        <f t="shared" si="15"/>
        <v>479</v>
      </c>
      <c r="Q47" s="135">
        <f t="shared" si="15"/>
        <v>463</v>
      </c>
      <c r="R47" s="135">
        <f t="shared" si="15"/>
        <v>0</v>
      </c>
      <c r="S47" s="135">
        <f t="shared" si="15"/>
        <v>440</v>
      </c>
      <c r="T47" s="135">
        <f t="shared" si="15"/>
        <v>407</v>
      </c>
      <c r="U47" s="135">
        <f t="shared" si="15"/>
        <v>231</v>
      </c>
      <c r="V47" s="135">
        <f t="shared" si="15"/>
        <v>367</v>
      </c>
      <c r="W47" s="135">
        <f t="shared" si="15"/>
        <v>838</v>
      </c>
      <c r="X47" s="135">
        <f t="shared" si="15"/>
        <v>812</v>
      </c>
      <c r="Y47" s="135">
        <f t="shared" ref="Y47:AD47" si="16">SUM(Y24:Y46)</f>
        <v>949</v>
      </c>
      <c r="Z47" s="135">
        <f t="shared" si="16"/>
        <v>495</v>
      </c>
      <c r="AA47" s="135">
        <f t="shared" si="16"/>
        <v>918</v>
      </c>
      <c r="AB47" s="135">
        <f t="shared" si="16"/>
        <v>267</v>
      </c>
      <c r="AC47" s="135">
        <f t="shared" si="16"/>
        <v>0</v>
      </c>
      <c r="AD47" s="135">
        <f t="shared" si="16"/>
        <v>850</v>
      </c>
      <c r="AE47" s="135">
        <f t="shared" ref="AE47:AN47" si="17">SUM(AE24:AE46)</f>
        <v>407</v>
      </c>
      <c r="AF47" s="135">
        <f t="shared" si="17"/>
        <v>544</v>
      </c>
      <c r="AG47" s="135">
        <f t="shared" si="17"/>
        <v>687</v>
      </c>
      <c r="AH47" s="135">
        <f t="shared" si="17"/>
        <v>740</v>
      </c>
      <c r="AI47" s="135">
        <f t="shared" si="17"/>
        <v>0</v>
      </c>
      <c r="AJ47" s="135">
        <f t="shared" si="17"/>
        <v>0</v>
      </c>
      <c r="AK47" s="135">
        <f t="shared" si="17"/>
        <v>0</v>
      </c>
      <c r="AL47" s="135">
        <f t="shared" si="17"/>
        <v>0</v>
      </c>
      <c r="AM47" s="135">
        <f t="shared" si="17"/>
        <v>0</v>
      </c>
      <c r="AN47" s="135">
        <f t="shared" si="17"/>
        <v>0</v>
      </c>
      <c r="AO47" s="135">
        <f t="shared" ref="AO47:AS47" si="18">SUM(AO24:AO46)</f>
        <v>0</v>
      </c>
      <c r="AP47" s="135">
        <f t="shared" si="18"/>
        <v>0</v>
      </c>
      <c r="AQ47" s="135">
        <f t="shared" si="18"/>
        <v>0</v>
      </c>
      <c r="AR47" s="135">
        <f t="shared" si="18"/>
        <v>0</v>
      </c>
      <c r="AS47" s="135">
        <f t="shared" si="18"/>
        <v>0</v>
      </c>
    </row>
  </sheetData>
  <mergeCells count="4">
    <mergeCell ref="B1:E1"/>
    <mergeCell ref="D8:G8"/>
    <mergeCell ref="D12:G12"/>
    <mergeCell ref="D11:G11"/>
  </mergeCells>
  <phoneticPr fontId="53" type="noConversion"/>
  <conditionalFormatting sqref="D12">
    <cfRule type="containsText" dxfId="481" priority="3" operator="containsText" text="In Progress">
      <formula>NOT(ISERROR(SEARCH("In Progress",D12)))</formula>
    </cfRule>
    <cfRule type="containsText" dxfId="480" priority="4" operator="containsText" text="Done">
      <formula>NOT(ISERROR(SEARCH("Done",D12)))</formula>
    </cfRule>
  </conditionalFormatting>
  <conditionalFormatting sqref="D4:G4">
    <cfRule type="containsText" dxfId="479" priority="5" operator="containsText" text="Join test">
      <formula>NOT(ISERROR(SEARCH("Join test",D4)))</formula>
    </cfRule>
    <cfRule type="containsText" dxfId="478" priority="6" operator="containsText" text="Fleet test">
      <formula>NOT(ISERROR(SEARCH("Fleet test",D4)))</formula>
    </cfRule>
  </conditionalFormatting>
  <conditionalFormatting sqref="Q4">
    <cfRule type="containsText" dxfId="477" priority="1" operator="containsText" text="Join test">
      <formula>NOT(ISERROR(SEARCH("Join test",Q4)))</formula>
    </cfRule>
    <cfRule type="containsText" dxfId="476" priority="2" operator="containsText" text="Fleet test">
      <formula>NOT(ISERROR(SEARCH("Fleet test",Q4)))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FDB3-4161-49FE-99F3-6475476E5DA1}">
  <dimension ref="A1:AM75"/>
  <sheetViews>
    <sheetView showGridLines="0" topLeftCell="A30" workbookViewId="0">
      <selection activeCell="G54" sqref="G54"/>
    </sheetView>
  </sheetViews>
  <sheetFormatPr defaultRowHeight="14.45"/>
  <cols>
    <col min="1" max="1" width="21.28515625" bestFit="1" customWidth="1"/>
    <col min="2" max="2" width="29.42578125" customWidth="1"/>
    <col min="3" max="3" width="19.5703125" customWidth="1"/>
    <col min="4" max="4" width="22" bestFit="1" customWidth="1"/>
  </cols>
  <sheetData>
    <row r="1" spans="1:39" ht="15">
      <c r="A1" s="217" t="s">
        <v>54</v>
      </c>
      <c r="B1" s="218" t="s">
        <v>131</v>
      </c>
      <c r="AM1" t="s">
        <v>132</v>
      </c>
    </row>
    <row r="2" spans="1:39" ht="15">
      <c r="A2" s="217" t="s">
        <v>66</v>
      </c>
      <c r="B2" s="218" t="s">
        <v>131</v>
      </c>
    </row>
    <row r="3" spans="1:39" ht="15">
      <c r="A3" s="217" t="s">
        <v>133</v>
      </c>
      <c r="B3" s="218" t="s">
        <v>131</v>
      </c>
      <c r="F3" s="554"/>
      <c r="G3" s="555"/>
      <c r="H3" s="555"/>
      <c r="I3" s="555"/>
      <c r="J3" s="555"/>
      <c r="K3" s="555"/>
      <c r="L3" s="555"/>
      <c r="M3" s="556"/>
      <c r="N3" s="555"/>
      <c r="O3" s="555"/>
      <c r="P3" s="555"/>
      <c r="Q3" s="555"/>
      <c r="R3" s="555"/>
      <c r="S3" s="555"/>
      <c r="T3" s="555"/>
      <c r="U3" s="556"/>
    </row>
    <row r="4" spans="1:39" ht="15">
      <c r="F4" s="557"/>
      <c r="G4" s="558"/>
      <c r="H4" s="558"/>
      <c r="I4" s="558"/>
      <c r="J4" s="558"/>
      <c r="K4" s="558"/>
      <c r="L4" s="558"/>
      <c r="M4" s="559"/>
      <c r="N4" s="558"/>
      <c r="O4" s="558"/>
      <c r="P4" s="558"/>
      <c r="Q4" s="558"/>
      <c r="R4" s="558"/>
      <c r="S4" s="558"/>
      <c r="T4" s="558"/>
      <c r="U4" s="559"/>
    </row>
    <row r="5" spans="1:39" ht="15">
      <c r="A5" s="217" t="s">
        <v>134</v>
      </c>
      <c r="B5" s="218"/>
      <c r="C5" s="205" t="s">
        <v>134</v>
      </c>
      <c r="D5" s="200" t="s">
        <v>135</v>
      </c>
      <c r="F5" s="557"/>
      <c r="G5" s="558"/>
      <c r="H5" s="558"/>
      <c r="I5" s="558"/>
      <c r="J5" s="558"/>
      <c r="K5" s="558"/>
      <c r="L5" s="558"/>
      <c r="M5" s="559"/>
      <c r="N5" s="558"/>
      <c r="O5" s="558"/>
      <c r="P5" s="558"/>
      <c r="Q5" s="558"/>
      <c r="R5" s="558"/>
      <c r="S5" s="558"/>
      <c r="T5" s="558"/>
      <c r="U5" s="559"/>
    </row>
    <row r="6" spans="1:39" ht="30.75">
      <c r="A6" s="219" t="s">
        <v>136</v>
      </c>
      <c r="B6" s="220">
        <v>2584.5888159183583</v>
      </c>
      <c r="C6" s="473" t="s">
        <v>136</v>
      </c>
      <c r="D6" s="202">
        <f>B6/B10</f>
        <v>0.20569747838586214</v>
      </c>
      <c r="F6" s="557"/>
      <c r="G6" s="558"/>
      <c r="H6" s="558"/>
      <c r="I6" s="558"/>
      <c r="J6" s="558"/>
      <c r="K6" s="558"/>
      <c r="L6" s="558"/>
      <c r="M6" s="559"/>
      <c r="N6" s="558"/>
      <c r="O6" s="558"/>
      <c r="P6" s="558"/>
      <c r="Q6" s="558"/>
      <c r="R6" s="558"/>
      <c r="S6" s="558"/>
      <c r="T6" s="558"/>
      <c r="U6" s="559"/>
    </row>
    <row r="7" spans="1:39" ht="15">
      <c r="A7" s="219" t="s">
        <v>137</v>
      </c>
      <c r="B7" s="220">
        <v>8875.1161485285575</v>
      </c>
      <c r="C7" s="201" t="s">
        <v>137</v>
      </c>
      <c r="D7" s="202">
        <f>B7/B10</f>
        <v>0.70633634289920866</v>
      </c>
      <c r="F7" s="557"/>
      <c r="G7" s="558"/>
      <c r="H7" s="558"/>
      <c r="I7" s="558"/>
      <c r="J7" s="558"/>
      <c r="K7" s="558"/>
      <c r="L7" s="558"/>
      <c r="M7" s="559"/>
      <c r="N7" s="558"/>
      <c r="O7" s="558"/>
      <c r="P7" s="558"/>
      <c r="Q7" s="558"/>
      <c r="R7" s="558"/>
      <c r="S7" s="558"/>
      <c r="T7" s="558"/>
      <c r="U7" s="559"/>
    </row>
    <row r="8" spans="1:39" ht="15">
      <c r="A8" s="219" t="s">
        <v>138</v>
      </c>
      <c r="B8" s="220">
        <v>963.23317988298277</v>
      </c>
      <c r="C8" s="201" t="s">
        <v>138</v>
      </c>
      <c r="D8" s="202">
        <f>B8/B10</f>
        <v>7.66600222748096E-2</v>
      </c>
      <c r="F8" s="557"/>
      <c r="G8" s="558"/>
      <c r="H8" s="558"/>
      <c r="I8" s="558"/>
      <c r="J8" s="558"/>
      <c r="K8" s="558"/>
      <c r="L8" s="558"/>
      <c r="M8" s="559"/>
      <c r="N8" s="558"/>
      <c r="O8" s="558"/>
      <c r="P8" s="558"/>
      <c r="Q8" s="558"/>
      <c r="R8" s="558"/>
      <c r="S8" s="558"/>
      <c r="T8" s="558"/>
      <c r="U8" s="559"/>
    </row>
    <row r="9" spans="1:39" ht="15">
      <c r="A9" s="219" t="s">
        <v>139</v>
      </c>
      <c r="B9" s="220">
        <v>142.06185567010309</v>
      </c>
      <c r="C9" s="201" t="s">
        <v>139</v>
      </c>
      <c r="D9" s="202">
        <f>B9/B10</f>
        <v>1.1306156440119623E-2</v>
      </c>
      <c r="F9" s="557"/>
      <c r="G9" s="558"/>
      <c r="H9" s="558"/>
      <c r="I9" s="558"/>
      <c r="J9" s="558"/>
      <c r="K9" s="558"/>
      <c r="L9" s="558"/>
      <c r="M9" s="559"/>
      <c r="N9" s="558"/>
      <c r="O9" s="558"/>
      <c r="P9" s="558"/>
      <c r="Q9" s="558"/>
      <c r="R9" s="558"/>
      <c r="S9" s="558"/>
      <c r="T9" s="558"/>
      <c r="U9" s="559"/>
    </row>
    <row r="10" spans="1:39" ht="15">
      <c r="A10" s="203" t="s">
        <v>140</v>
      </c>
      <c r="B10" s="233">
        <f>SUM(B6:B9)</f>
        <v>12565.000000000002</v>
      </c>
      <c r="C10" s="203" t="s">
        <v>140</v>
      </c>
      <c r="D10" s="204">
        <f>B10/B10</f>
        <v>1</v>
      </c>
      <c r="F10" s="557"/>
      <c r="G10" s="558"/>
      <c r="H10" s="558"/>
      <c r="I10" s="558"/>
      <c r="J10" s="558"/>
      <c r="K10" s="558"/>
      <c r="L10" s="558"/>
      <c r="M10" s="559"/>
      <c r="N10" s="558"/>
      <c r="O10" s="558"/>
      <c r="P10" s="558"/>
      <c r="Q10" s="558"/>
      <c r="R10" s="558"/>
      <c r="S10" s="558"/>
      <c r="T10" s="558"/>
      <c r="U10" s="559"/>
    </row>
    <row r="11" spans="1:39">
      <c r="F11" s="557"/>
      <c r="G11" s="558"/>
      <c r="H11" s="558"/>
      <c r="I11" s="558"/>
      <c r="J11" s="558"/>
      <c r="K11" s="558"/>
      <c r="L11" s="558"/>
      <c r="M11" s="559"/>
      <c r="N11" s="558"/>
      <c r="O11" s="558"/>
      <c r="P11" s="558"/>
      <c r="Q11" s="558"/>
      <c r="R11" s="558"/>
      <c r="S11" s="558"/>
      <c r="T11" s="558"/>
      <c r="U11" s="559"/>
    </row>
    <row r="12" spans="1:39">
      <c r="F12" s="557"/>
      <c r="G12" s="558"/>
      <c r="H12" s="558"/>
      <c r="I12" s="558"/>
      <c r="J12" s="558"/>
      <c r="K12" s="558"/>
      <c r="L12" s="558"/>
      <c r="M12" s="559"/>
      <c r="N12" s="558"/>
      <c r="O12" s="558"/>
      <c r="P12" s="558"/>
      <c r="Q12" s="558"/>
      <c r="R12" s="558"/>
      <c r="S12" s="558"/>
      <c r="T12" s="558"/>
      <c r="U12" s="559"/>
    </row>
    <row r="13" spans="1:39">
      <c r="F13" s="557"/>
      <c r="G13" s="558"/>
      <c r="H13" s="558"/>
      <c r="I13" s="558"/>
      <c r="J13" s="558"/>
      <c r="K13" s="558"/>
      <c r="L13" s="558"/>
      <c r="M13" s="559"/>
      <c r="N13" s="558"/>
      <c r="O13" s="558"/>
      <c r="P13" s="558"/>
      <c r="Q13" s="558"/>
      <c r="R13" s="558"/>
      <c r="S13" s="558"/>
      <c r="T13" s="558"/>
      <c r="U13" s="559"/>
    </row>
    <row r="14" spans="1:39">
      <c r="F14" s="557"/>
      <c r="G14" s="558"/>
      <c r="H14" s="558"/>
      <c r="I14" s="558"/>
      <c r="J14" s="558"/>
      <c r="K14" s="558"/>
      <c r="L14" s="558"/>
      <c r="M14" s="559"/>
      <c r="N14" s="558"/>
      <c r="O14" s="558"/>
      <c r="P14" s="558"/>
      <c r="Q14" s="558"/>
      <c r="R14" s="558"/>
      <c r="S14" s="558"/>
      <c r="T14" s="558"/>
      <c r="U14" s="559"/>
    </row>
    <row r="15" spans="1:39">
      <c r="F15" s="557"/>
      <c r="G15" s="558"/>
      <c r="H15" s="558"/>
      <c r="I15" s="558"/>
      <c r="J15" s="558"/>
      <c r="K15" s="558"/>
      <c r="L15" s="558"/>
      <c r="M15" s="559"/>
      <c r="N15" s="558"/>
      <c r="O15" s="558"/>
      <c r="P15" s="558"/>
      <c r="Q15" s="558"/>
      <c r="R15" s="558"/>
      <c r="S15" s="558"/>
      <c r="T15" s="558"/>
      <c r="U15" s="559"/>
    </row>
    <row r="16" spans="1:39">
      <c r="F16" s="557"/>
      <c r="G16" s="558"/>
      <c r="H16" s="558"/>
      <c r="I16" s="558"/>
      <c r="J16" s="558"/>
      <c r="K16" s="558"/>
      <c r="L16" s="558"/>
      <c r="M16" s="559"/>
      <c r="N16" s="558"/>
      <c r="O16" s="558"/>
      <c r="P16" s="558"/>
      <c r="Q16" s="558"/>
      <c r="R16" s="558"/>
      <c r="S16" s="558"/>
      <c r="T16" s="558"/>
      <c r="U16" s="559"/>
    </row>
    <row r="17" spans="1:21">
      <c r="F17" s="560"/>
      <c r="G17" s="561"/>
      <c r="H17" s="561"/>
      <c r="I17" s="561"/>
      <c r="J17" s="561"/>
      <c r="K17" s="561"/>
      <c r="L17" s="561"/>
      <c r="M17" s="562"/>
      <c r="N17" s="561"/>
      <c r="O17" s="561"/>
      <c r="P17" s="561"/>
      <c r="Q17" s="561"/>
      <c r="R17" s="561"/>
      <c r="S17" s="561"/>
      <c r="T17" s="561"/>
      <c r="U17" s="562"/>
    </row>
    <row r="18" spans="1:21"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</row>
    <row r="20" spans="1:21" ht="15">
      <c r="A20" s="206" t="s">
        <v>66</v>
      </c>
      <c r="B20" s="9" t="s">
        <v>131</v>
      </c>
    </row>
    <row r="21" spans="1:21" ht="15">
      <c r="A21" s="206" t="s">
        <v>141</v>
      </c>
      <c r="B21" s="9" t="s">
        <v>131</v>
      </c>
    </row>
    <row r="22" spans="1:21" ht="15">
      <c r="A22" s="206" t="s">
        <v>142</v>
      </c>
      <c r="B22" s="9" t="s">
        <v>131</v>
      </c>
    </row>
    <row r="24" spans="1:21" ht="15">
      <c r="A24" s="206" t="s">
        <v>143</v>
      </c>
      <c r="B24" s="9" t="s">
        <v>144</v>
      </c>
    </row>
    <row r="25" spans="1:21" ht="15">
      <c r="A25" s="9" t="s">
        <v>111</v>
      </c>
      <c r="B25" s="9">
        <v>156</v>
      </c>
    </row>
    <row r="26" spans="1:21" ht="15">
      <c r="A26" s="9" t="s">
        <v>114</v>
      </c>
      <c r="B26" s="9">
        <v>3</v>
      </c>
      <c r="F26" s="554"/>
      <c r="G26" s="555"/>
      <c r="H26" s="555"/>
      <c r="I26" s="555"/>
      <c r="J26" s="555"/>
      <c r="K26" s="555"/>
      <c r="L26" s="555"/>
      <c r="M26" s="556"/>
    </row>
    <row r="27" spans="1:21" ht="15">
      <c r="A27" s="9" t="s">
        <v>110</v>
      </c>
      <c r="B27" s="9">
        <v>10</v>
      </c>
      <c r="F27" s="557"/>
      <c r="G27" s="558"/>
      <c r="H27" s="558"/>
      <c r="I27" s="558"/>
      <c r="J27" s="558"/>
      <c r="K27" s="558"/>
      <c r="L27" s="558"/>
      <c r="M27" s="559"/>
    </row>
    <row r="28" spans="1:21" ht="15">
      <c r="A28" s="9" t="s">
        <v>116</v>
      </c>
      <c r="B28" s="9">
        <v>90</v>
      </c>
      <c r="F28" s="557"/>
      <c r="G28" s="558"/>
      <c r="H28" s="558"/>
      <c r="I28" s="558"/>
      <c r="J28" s="558"/>
      <c r="K28" s="558"/>
      <c r="L28" s="558"/>
      <c r="M28" s="559"/>
    </row>
    <row r="29" spans="1:21" ht="15">
      <c r="A29" s="9" t="s">
        <v>117</v>
      </c>
      <c r="B29" s="9">
        <v>43</v>
      </c>
      <c r="F29" s="557"/>
      <c r="G29" s="558"/>
      <c r="H29" s="558"/>
      <c r="I29" s="558"/>
      <c r="J29" s="558"/>
      <c r="K29" s="558"/>
      <c r="L29" s="558"/>
      <c r="M29" s="559"/>
    </row>
    <row r="30" spans="1:21" ht="15">
      <c r="A30" s="9" t="s">
        <v>118</v>
      </c>
      <c r="B30" s="9">
        <v>50</v>
      </c>
      <c r="F30" s="557"/>
      <c r="G30" s="558"/>
      <c r="H30" s="558"/>
      <c r="I30" s="558"/>
      <c r="J30" s="558"/>
      <c r="K30" s="558"/>
      <c r="L30" s="558"/>
      <c r="M30" s="559"/>
    </row>
    <row r="31" spans="1:21" ht="15">
      <c r="A31" s="9" t="s">
        <v>124</v>
      </c>
      <c r="B31" s="9">
        <v>20</v>
      </c>
      <c r="F31" s="557"/>
      <c r="G31" s="558"/>
      <c r="H31" s="558"/>
      <c r="I31" s="558"/>
      <c r="J31" s="558"/>
      <c r="K31" s="558"/>
      <c r="L31" s="558"/>
      <c r="M31" s="559"/>
    </row>
    <row r="32" spans="1:21" ht="15">
      <c r="A32" s="9" t="s">
        <v>113</v>
      </c>
      <c r="B32" s="9">
        <v>9</v>
      </c>
      <c r="F32" s="557"/>
      <c r="G32" s="558"/>
      <c r="H32" s="558"/>
      <c r="I32" s="558"/>
      <c r="J32" s="558"/>
      <c r="K32" s="558"/>
      <c r="L32" s="558"/>
      <c r="M32" s="559"/>
    </row>
    <row r="33" spans="1:13" ht="15">
      <c r="A33" s="9" t="s">
        <v>125</v>
      </c>
      <c r="B33" s="9">
        <v>1</v>
      </c>
      <c r="F33" s="557"/>
      <c r="G33" s="558"/>
      <c r="H33" s="558"/>
      <c r="I33" s="558"/>
      <c r="J33" s="558"/>
      <c r="K33" s="558"/>
      <c r="L33" s="558"/>
      <c r="M33" s="559"/>
    </row>
    <row r="34" spans="1:13" ht="15">
      <c r="A34" s="9" t="s">
        <v>145</v>
      </c>
      <c r="B34" s="9">
        <v>218</v>
      </c>
      <c r="F34" s="557"/>
      <c r="G34" s="558"/>
      <c r="H34" s="558"/>
      <c r="I34" s="558"/>
      <c r="J34" s="558"/>
      <c r="K34" s="558"/>
      <c r="L34" s="558"/>
      <c r="M34" s="559"/>
    </row>
    <row r="35" spans="1:13" ht="15">
      <c r="A35" s="9" t="s">
        <v>122</v>
      </c>
      <c r="B35" s="9">
        <v>27</v>
      </c>
      <c r="F35" s="557"/>
      <c r="G35" s="558"/>
      <c r="H35" s="558"/>
      <c r="I35" s="558"/>
      <c r="J35" s="558"/>
      <c r="K35" s="558"/>
      <c r="L35" s="558"/>
      <c r="M35" s="559"/>
    </row>
    <row r="36" spans="1:13" ht="15">
      <c r="A36" s="9" t="s">
        <v>123</v>
      </c>
      <c r="B36" s="9">
        <v>49</v>
      </c>
      <c r="F36" s="557"/>
      <c r="G36" s="558"/>
      <c r="H36" s="558"/>
      <c r="I36" s="558"/>
      <c r="J36" s="558"/>
      <c r="K36" s="558"/>
      <c r="L36" s="558"/>
      <c r="M36" s="559"/>
    </row>
    <row r="37" spans="1:13" ht="15">
      <c r="A37" s="9" t="s">
        <v>119</v>
      </c>
      <c r="B37" s="9">
        <v>30</v>
      </c>
      <c r="F37" s="557"/>
      <c r="G37" s="558"/>
      <c r="H37" s="558"/>
      <c r="I37" s="558"/>
      <c r="J37" s="558"/>
      <c r="K37" s="558"/>
      <c r="L37" s="558"/>
      <c r="M37" s="559"/>
    </row>
    <row r="38" spans="1:13" ht="15">
      <c r="A38" s="9" t="s">
        <v>47</v>
      </c>
      <c r="B38" s="9">
        <v>24</v>
      </c>
      <c r="F38" s="557"/>
      <c r="G38" s="558"/>
      <c r="H38" s="558"/>
      <c r="I38" s="558"/>
      <c r="J38" s="558"/>
      <c r="K38" s="558"/>
      <c r="L38" s="558"/>
      <c r="M38" s="559"/>
    </row>
    <row r="39" spans="1:13" ht="15">
      <c r="A39" s="9" t="s">
        <v>126</v>
      </c>
      <c r="B39" s="9">
        <v>5</v>
      </c>
      <c r="F39" s="557"/>
      <c r="G39" s="558"/>
      <c r="H39" s="558"/>
      <c r="I39" s="558"/>
      <c r="J39" s="558"/>
      <c r="K39" s="558"/>
      <c r="L39" s="558"/>
      <c r="M39" s="559"/>
    </row>
    <row r="40" spans="1:13" ht="15">
      <c r="A40" s="9" t="s">
        <v>120</v>
      </c>
      <c r="B40" s="9">
        <v>13</v>
      </c>
      <c r="F40" s="560"/>
      <c r="G40" s="561"/>
      <c r="H40" s="561"/>
      <c r="I40" s="561"/>
      <c r="J40" s="561"/>
      <c r="K40" s="561"/>
      <c r="L40" s="561"/>
      <c r="M40" s="562"/>
    </row>
    <row r="41" spans="1:13" ht="15">
      <c r="A41" s="9" t="s">
        <v>146</v>
      </c>
      <c r="B41" s="9"/>
    </row>
    <row r="42" spans="1:13" ht="15">
      <c r="A42" s="9" t="s">
        <v>147</v>
      </c>
      <c r="B42" s="9">
        <v>748</v>
      </c>
    </row>
    <row r="43" spans="1:13" ht="15"/>
    <row r="44" spans="1:13" ht="15"/>
    <row r="56" spans="1:3" ht="15">
      <c r="A56" s="493" t="s">
        <v>143</v>
      </c>
      <c r="B56" s="494" t="s">
        <v>148</v>
      </c>
      <c r="C56" s="494" t="s">
        <v>149</v>
      </c>
    </row>
    <row r="57" spans="1:3" ht="15">
      <c r="A57" s="495" t="s">
        <v>110</v>
      </c>
      <c r="B57" s="9">
        <v>49</v>
      </c>
      <c r="C57" s="9">
        <v>10</v>
      </c>
    </row>
    <row r="58" spans="1:3" ht="15">
      <c r="A58" s="495" t="s">
        <v>111</v>
      </c>
      <c r="B58" s="9">
        <v>2150</v>
      </c>
      <c r="C58" s="9">
        <v>156</v>
      </c>
    </row>
    <row r="59" spans="1:3" ht="15">
      <c r="A59" s="495" t="s">
        <v>112</v>
      </c>
      <c r="B59" s="9">
        <v>1997</v>
      </c>
      <c r="C59" s="9">
        <v>218</v>
      </c>
    </row>
    <row r="60" spans="1:3" ht="15">
      <c r="A60" s="495" t="s">
        <v>113</v>
      </c>
      <c r="B60" s="9">
        <v>86</v>
      </c>
      <c r="C60" s="9">
        <v>9</v>
      </c>
    </row>
    <row r="61" spans="1:3" ht="15">
      <c r="A61" s="495" t="s">
        <v>114</v>
      </c>
      <c r="B61" s="9">
        <v>7</v>
      </c>
      <c r="C61" s="9">
        <v>3</v>
      </c>
    </row>
    <row r="62" spans="1:3" ht="15">
      <c r="A62" s="495" t="s">
        <v>116</v>
      </c>
      <c r="B62" s="9">
        <v>1140</v>
      </c>
      <c r="C62" s="9">
        <v>90</v>
      </c>
    </row>
    <row r="63" spans="1:3" ht="15">
      <c r="A63" s="495" t="s">
        <v>117</v>
      </c>
      <c r="B63" s="9">
        <v>1554</v>
      </c>
      <c r="C63" s="9">
        <v>43</v>
      </c>
    </row>
    <row r="64" spans="1:3" ht="15">
      <c r="A64" s="495" t="s">
        <v>118</v>
      </c>
      <c r="B64" s="9">
        <v>868</v>
      </c>
      <c r="C64" s="9">
        <v>50</v>
      </c>
    </row>
    <row r="65" spans="1:3" ht="15">
      <c r="A65" s="495" t="s">
        <v>119</v>
      </c>
      <c r="B65" s="9">
        <v>293</v>
      </c>
      <c r="C65" s="9">
        <v>30</v>
      </c>
    </row>
    <row r="66" spans="1:3" ht="15">
      <c r="A66" s="495" t="s">
        <v>120</v>
      </c>
      <c r="B66" s="9">
        <v>12</v>
      </c>
      <c r="C66" s="9">
        <v>13</v>
      </c>
    </row>
    <row r="67" spans="1:3" ht="15">
      <c r="A67" s="495" t="s">
        <v>121</v>
      </c>
      <c r="B67" s="9">
        <v>10</v>
      </c>
      <c r="C67" s="9">
        <v>0</v>
      </c>
    </row>
    <row r="68" spans="1:3" ht="15">
      <c r="A68" s="495" t="s">
        <v>122</v>
      </c>
      <c r="B68" s="9">
        <v>1363</v>
      </c>
      <c r="C68" s="9">
        <v>27</v>
      </c>
    </row>
    <row r="69" spans="1:3" ht="15">
      <c r="A69" s="495" t="s">
        <v>123</v>
      </c>
      <c r="B69" s="9">
        <v>555</v>
      </c>
      <c r="C69" s="9">
        <v>49</v>
      </c>
    </row>
    <row r="70" spans="1:3" ht="15">
      <c r="A70" s="495" t="s">
        <v>124</v>
      </c>
      <c r="B70" s="9">
        <v>87</v>
      </c>
      <c r="C70" s="9">
        <v>20</v>
      </c>
    </row>
    <row r="71" spans="1:3" ht="15">
      <c r="A71" s="495" t="s">
        <v>125</v>
      </c>
      <c r="B71" s="9">
        <v>117</v>
      </c>
      <c r="C71" s="9">
        <v>1</v>
      </c>
    </row>
    <row r="72" spans="1:3" ht="15">
      <c r="A72" s="495" t="s">
        <v>47</v>
      </c>
      <c r="B72" s="9">
        <v>1326</v>
      </c>
      <c r="C72" s="9">
        <v>25</v>
      </c>
    </row>
    <row r="73" spans="1:3" ht="15">
      <c r="A73" s="495" t="s">
        <v>126</v>
      </c>
      <c r="B73" s="9">
        <v>1818</v>
      </c>
      <c r="C73" s="9">
        <v>5</v>
      </c>
    </row>
    <row r="74" spans="1:3" ht="15">
      <c r="A74" s="493" t="s">
        <v>147</v>
      </c>
      <c r="B74" s="496">
        <f>SUM(B57:B73)</f>
        <v>13432</v>
      </c>
      <c r="C74" s="496">
        <f>SUM(C57:C73)</f>
        <v>749</v>
      </c>
    </row>
    <row r="75" spans="1:3" ht="15"/>
  </sheetData>
  <sheetProtection sheet="1" objects="1" scenarios="1"/>
  <mergeCells count="3">
    <mergeCell ref="F3:M17"/>
    <mergeCell ref="N3:U17"/>
    <mergeCell ref="F26:M40"/>
  </mergeCell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DCF7-7140-408A-B044-01568B3275B2}">
  <sheetPr>
    <tabColor rgb="FF92D050"/>
  </sheetPr>
  <dimension ref="A1:R760"/>
  <sheetViews>
    <sheetView workbookViewId="0">
      <pane ySplit="1" topLeftCell="F15" activePane="bottomLeft" state="frozen"/>
      <selection pane="bottomLeft" activeCell="F2" sqref="F2"/>
    </sheetView>
  </sheetViews>
  <sheetFormatPr defaultRowHeight="14.45"/>
  <cols>
    <col min="1" max="2" width="9.140625" style="114" customWidth="1"/>
    <col min="3" max="3" width="16.140625" style="117" customWidth="1"/>
    <col min="4" max="4" width="14.140625" style="114" customWidth="1"/>
    <col min="5" max="5" width="17" style="114" customWidth="1"/>
    <col min="6" max="6" width="21.5703125" style="320" customWidth="1"/>
    <col min="7" max="7" width="24.140625" style="216" customWidth="1"/>
    <col min="8" max="8" width="15.140625" style="114" customWidth="1"/>
    <col min="9" max="9" width="14.28515625" style="123" customWidth="1"/>
    <col min="10" max="10" width="11.42578125" style="114" customWidth="1"/>
    <col min="11" max="11" width="65.140625" style="138" customWidth="1"/>
    <col min="12" max="12" width="11.85546875" style="138" customWidth="1"/>
    <col min="13" max="13" width="18.28515625" style="115" customWidth="1"/>
    <col min="14" max="14" width="19.42578125" style="116" customWidth="1"/>
    <col min="15" max="15" width="15.85546875" style="121" customWidth="1"/>
    <col min="16" max="16" width="17.28515625" style="116" customWidth="1"/>
    <col min="17" max="17" width="21.7109375" style="117" customWidth="1"/>
    <col min="18" max="18" width="9.140625" style="117" customWidth="1"/>
    <col min="19" max="19" width="9.140625" customWidth="1"/>
  </cols>
  <sheetData>
    <row r="1" spans="1:18" s="119" customFormat="1" ht="27">
      <c r="A1" s="398" t="s">
        <v>150</v>
      </c>
      <c r="B1" s="120" t="s">
        <v>151</v>
      </c>
      <c r="C1" s="120" t="s">
        <v>90</v>
      </c>
      <c r="D1" s="120" t="s">
        <v>142</v>
      </c>
      <c r="E1" s="120" t="s">
        <v>152</v>
      </c>
      <c r="F1" s="317" t="s">
        <v>66</v>
      </c>
      <c r="G1" s="120" t="s">
        <v>141</v>
      </c>
      <c r="H1" s="120" t="s">
        <v>153</v>
      </c>
      <c r="I1" s="122" t="s">
        <v>154</v>
      </c>
      <c r="J1" s="120" t="s">
        <v>143</v>
      </c>
      <c r="K1" s="120" t="s">
        <v>155</v>
      </c>
      <c r="L1" s="400" t="s">
        <v>156</v>
      </c>
      <c r="M1" s="120" t="s">
        <v>157</v>
      </c>
      <c r="N1" s="118" t="s">
        <v>158</v>
      </c>
      <c r="O1" s="118" t="s">
        <v>159</v>
      </c>
      <c r="P1" s="120" t="s">
        <v>21</v>
      </c>
      <c r="Q1" s="120" t="s">
        <v>160</v>
      </c>
      <c r="R1" s="120" t="s">
        <v>161</v>
      </c>
    </row>
    <row r="2" spans="1:18" ht="15">
      <c r="A2" s="271">
        <v>1</v>
      </c>
      <c r="B2" s="401" t="s">
        <v>162</v>
      </c>
      <c r="C2" s="401" t="s">
        <v>163</v>
      </c>
      <c r="D2" s="402" t="s">
        <v>105</v>
      </c>
      <c r="E2" s="402" t="s">
        <v>164</v>
      </c>
      <c r="F2" s="403">
        <v>45765</v>
      </c>
      <c r="G2" s="348" t="s">
        <v>88</v>
      </c>
      <c r="H2" s="404" t="s">
        <v>106</v>
      </c>
      <c r="I2" s="405">
        <v>0.69513888888888886</v>
      </c>
      <c r="J2" s="406" t="s">
        <v>47</v>
      </c>
      <c r="K2" s="407" t="s">
        <v>165</v>
      </c>
      <c r="L2" s="267"/>
      <c r="M2" s="269"/>
      <c r="N2" s="269">
        <v>0</v>
      </c>
      <c r="O2" s="272"/>
      <c r="P2" s="276" t="s">
        <v>49</v>
      </c>
      <c r="Q2" s="269"/>
      <c r="R2" s="269">
        <v>1</v>
      </c>
    </row>
    <row r="3" spans="1:18" ht="15">
      <c r="A3" s="266">
        <v>2</v>
      </c>
      <c r="B3" s="301" t="s">
        <v>166</v>
      </c>
      <c r="C3" s="301" t="s">
        <v>163</v>
      </c>
      <c r="D3" s="336" t="s">
        <v>105</v>
      </c>
      <c r="E3" s="301" t="s">
        <v>167</v>
      </c>
      <c r="F3" s="318">
        <v>45768</v>
      </c>
      <c r="G3" s="346" t="s">
        <v>88</v>
      </c>
      <c r="H3" s="1" t="s">
        <v>106</v>
      </c>
      <c r="I3" s="337">
        <v>0.36458333333333331</v>
      </c>
      <c r="J3" s="338" t="s">
        <v>47</v>
      </c>
      <c r="K3" s="273" t="s">
        <v>168</v>
      </c>
      <c r="L3" s="273"/>
      <c r="M3" s="270"/>
      <c r="N3" s="269">
        <v>0</v>
      </c>
      <c r="O3" s="272"/>
      <c r="P3" s="276" t="s">
        <v>49</v>
      </c>
      <c r="Q3" s="269"/>
      <c r="R3" s="269">
        <v>1</v>
      </c>
    </row>
    <row r="4" spans="1:18" ht="15">
      <c r="A4" s="266">
        <v>3</v>
      </c>
      <c r="B4" s="301" t="s">
        <v>162</v>
      </c>
      <c r="C4" s="301" t="s">
        <v>163</v>
      </c>
      <c r="D4" s="336" t="s">
        <v>105</v>
      </c>
      <c r="E4" s="301" t="s">
        <v>169</v>
      </c>
      <c r="F4" s="318">
        <v>45768</v>
      </c>
      <c r="G4" s="346" t="s">
        <v>88</v>
      </c>
      <c r="H4" s="339" t="s">
        <v>107</v>
      </c>
      <c r="I4" s="337">
        <v>0.65138888888888891</v>
      </c>
      <c r="J4" s="338" t="s">
        <v>47</v>
      </c>
      <c r="K4" s="273" t="s">
        <v>170</v>
      </c>
      <c r="L4" s="273"/>
      <c r="M4" s="270"/>
      <c r="N4" s="269">
        <v>0</v>
      </c>
      <c r="O4" s="272"/>
      <c r="P4" s="276" t="s">
        <v>49</v>
      </c>
      <c r="Q4" s="269"/>
      <c r="R4" s="269">
        <v>3</v>
      </c>
    </row>
    <row r="5" spans="1:18" ht="15">
      <c r="A5" s="266">
        <v>4</v>
      </c>
      <c r="B5" s="301" t="s">
        <v>162</v>
      </c>
      <c r="C5" s="301" t="s">
        <v>163</v>
      </c>
      <c r="D5" s="336" t="s">
        <v>105</v>
      </c>
      <c r="E5" s="301" t="s">
        <v>169</v>
      </c>
      <c r="F5" s="318">
        <v>45768</v>
      </c>
      <c r="G5" s="346" t="s">
        <v>88</v>
      </c>
      <c r="H5" s="339" t="s">
        <v>107</v>
      </c>
      <c r="I5" s="337">
        <v>0.65208333333333335</v>
      </c>
      <c r="J5" s="338" t="s">
        <v>47</v>
      </c>
      <c r="K5" s="275" t="s">
        <v>171</v>
      </c>
      <c r="L5" s="273"/>
      <c r="M5" s="270"/>
      <c r="N5" s="270"/>
      <c r="O5" s="270"/>
      <c r="P5" s="277"/>
      <c r="Q5" s="270"/>
      <c r="R5" s="270"/>
    </row>
    <row r="6" spans="1:18" ht="15">
      <c r="A6" s="266">
        <v>5</v>
      </c>
      <c r="B6" s="301" t="s">
        <v>162</v>
      </c>
      <c r="C6" s="301" t="s">
        <v>163</v>
      </c>
      <c r="D6" s="336" t="s">
        <v>105</v>
      </c>
      <c r="E6" s="301" t="s">
        <v>169</v>
      </c>
      <c r="F6" s="318">
        <v>45768</v>
      </c>
      <c r="G6" s="346" t="s">
        <v>88</v>
      </c>
      <c r="H6" s="339" t="s">
        <v>107</v>
      </c>
      <c r="I6" s="337">
        <v>0.85625000000000007</v>
      </c>
      <c r="J6" s="338" t="s">
        <v>47</v>
      </c>
      <c r="K6" s="273" t="s">
        <v>172</v>
      </c>
      <c r="L6" s="273"/>
      <c r="M6" s="270"/>
      <c r="N6" s="270"/>
      <c r="O6" s="270"/>
      <c r="P6" s="277"/>
      <c r="Q6" s="270"/>
      <c r="R6" s="270"/>
    </row>
    <row r="7" spans="1:18" ht="15">
      <c r="A7" s="266">
        <v>6</v>
      </c>
      <c r="B7" s="301" t="s">
        <v>166</v>
      </c>
      <c r="C7" s="301" t="s">
        <v>163</v>
      </c>
      <c r="D7" s="336" t="s">
        <v>105</v>
      </c>
      <c r="E7" s="301" t="s">
        <v>164</v>
      </c>
      <c r="F7" s="318">
        <v>45769</v>
      </c>
      <c r="G7" s="346" t="s">
        <v>88</v>
      </c>
      <c r="H7" s="1" t="s">
        <v>106</v>
      </c>
      <c r="I7" s="337">
        <v>0.38541666666666669</v>
      </c>
      <c r="J7" s="338" t="s">
        <v>47</v>
      </c>
      <c r="K7" s="275" t="s">
        <v>173</v>
      </c>
      <c r="L7" s="273"/>
      <c r="M7" s="270"/>
      <c r="N7" s="269">
        <v>0</v>
      </c>
      <c r="O7" s="272"/>
      <c r="P7" s="276" t="s">
        <v>49</v>
      </c>
      <c r="Q7" s="269"/>
      <c r="R7" s="269">
        <v>1</v>
      </c>
    </row>
    <row r="8" spans="1:18" ht="15">
      <c r="A8" s="266">
        <v>7</v>
      </c>
      <c r="B8" s="301" t="s">
        <v>162</v>
      </c>
      <c r="C8" s="301" t="s">
        <v>163</v>
      </c>
      <c r="D8" s="336" t="s">
        <v>105</v>
      </c>
      <c r="E8" s="301" t="s">
        <v>174</v>
      </c>
      <c r="F8" s="318">
        <v>45769</v>
      </c>
      <c r="G8" s="346" t="s">
        <v>88</v>
      </c>
      <c r="H8" s="339" t="s">
        <v>107</v>
      </c>
      <c r="I8" s="337">
        <v>0.64652777777777781</v>
      </c>
      <c r="J8" s="338" t="s">
        <v>47</v>
      </c>
      <c r="K8" s="273" t="s">
        <v>175</v>
      </c>
      <c r="L8" s="273"/>
      <c r="M8" s="270"/>
      <c r="N8" s="269">
        <v>0</v>
      </c>
      <c r="O8" s="272"/>
      <c r="P8" s="276" t="s">
        <v>49</v>
      </c>
      <c r="Q8" s="269"/>
      <c r="R8" s="269">
        <v>2</v>
      </c>
    </row>
    <row r="9" spans="1:18" ht="15">
      <c r="A9" s="266">
        <v>8</v>
      </c>
      <c r="B9" s="301" t="s">
        <v>162</v>
      </c>
      <c r="C9" s="301" t="s">
        <v>163</v>
      </c>
      <c r="D9" s="336" t="s">
        <v>105</v>
      </c>
      <c r="E9" s="301" t="s">
        <v>174</v>
      </c>
      <c r="F9" s="318">
        <v>45769</v>
      </c>
      <c r="G9" s="346" t="s">
        <v>88</v>
      </c>
      <c r="H9" s="339" t="s">
        <v>107</v>
      </c>
      <c r="I9" s="337">
        <v>0.71250000000000002</v>
      </c>
      <c r="J9" s="338" t="s">
        <v>47</v>
      </c>
      <c r="K9" s="275" t="s">
        <v>176</v>
      </c>
      <c r="L9" s="273"/>
      <c r="M9" s="270"/>
      <c r="N9" s="270"/>
      <c r="O9" s="270"/>
      <c r="P9" s="277"/>
      <c r="Q9" s="270"/>
      <c r="R9" s="270"/>
    </row>
    <row r="10" spans="1:18" ht="15">
      <c r="A10" s="266">
        <v>9</v>
      </c>
      <c r="B10" s="301" t="s">
        <v>166</v>
      </c>
      <c r="C10" s="346" t="s">
        <v>163</v>
      </c>
      <c r="D10" s="336" t="s">
        <v>105</v>
      </c>
      <c r="E10" s="346" t="s">
        <v>164</v>
      </c>
      <c r="F10" s="347">
        <v>45770</v>
      </c>
      <c r="G10" s="346" t="s">
        <v>88</v>
      </c>
      <c r="H10" s="340" t="s">
        <v>106</v>
      </c>
      <c r="I10" s="341">
        <v>0.37222222222222223</v>
      </c>
      <c r="J10" s="342" t="s">
        <v>47</v>
      </c>
      <c r="K10" s="350" t="s">
        <v>173</v>
      </c>
      <c r="L10" s="273"/>
      <c r="M10" s="270"/>
      <c r="N10" s="352">
        <v>10</v>
      </c>
      <c r="O10" s="353">
        <v>0</v>
      </c>
      <c r="P10" s="353" t="s">
        <v>49</v>
      </c>
      <c r="Q10" s="353" t="s">
        <v>164</v>
      </c>
      <c r="R10" s="353">
        <v>2</v>
      </c>
    </row>
    <row r="11" spans="1:18" ht="15">
      <c r="A11" s="266">
        <v>10</v>
      </c>
      <c r="B11" s="301" t="s">
        <v>166</v>
      </c>
      <c r="C11" s="348" t="s">
        <v>163</v>
      </c>
      <c r="D11" s="336" t="s">
        <v>105</v>
      </c>
      <c r="E11" s="348" t="s">
        <v>164</v>
      </c>
      <c r="F11" s="349">
        <v>45770</v>
      </c>
      <c r="G11" s="346" t="s">
        <v>88</v>
      </c>
      <c r="H11" s="343" t="s">
        <v>107</v>
      </c>
      <c r="I11" s="344">
        <v>0.37847222222222221</v>
      </c>
      <c r="J11" s="345" t="s">
        <v>47</v>
      </c>
      <c r="K11" s="351" t="s">
        <v>177</v>
      </c>
      <c r="L11" s="273"/>
      <c r="M11" s="270"/>
      <c r="N11" s="270"/>
      <c r="O11" s="270"/>
      <c r="P11" s="277"/>
      <c r="Q11" s="270"/>
      <c r="R11" s="270"/>
    </row>
    <row r="12" spans="1:18" ht="15">
      <c r="A12" s="266">
        <v>11</v>
      </c>
      <c r="B12" s="301" t="s">
        <v>162</v>
      </c>
      <c r="C12" s="360" t="s">
        <v>163</v>
      </c>
      <c r="D12" s="336" t="s">
        <v>105</v>
      </c>
      <c r="E12" s="360" t="s">
        <v>178</v>
      </c>
      <c r="F12" s="361">
        <v>45770</v>
      </c>
      <c r="G12" s="346" t="s">
        <v>88</v>
      </c>
      <c r="H12" s="354" t="s">
        <v>107</v>
      </c>
      <c r="I12" s="355">
        <v>0.67986111111111114</v>
      </c>
      <c r="J12" s="356" t="s">
        <v>47</v>
      </c>
      <c r="K12" s="359" t="s">
        <v>179</v>
      </c>
      <c r="L12" s="273"/>
      <c r="M12" s="270"/>
      <c r="N12" s="352">
        <v>28</v>
      </c>
      <c r="O12" s="353">
        <v>0</v>
      </c>
      <c r="P12" s="353" t="s">
        <v>49</v>
      </c>
      <c r="Q12" s="353" t="s">
        <v>180</v>
      </c>
      <c r="R12" s="353">
        <v>2</v>
      </c>
    </row>
    <row r="13" spans="1:18" ht="30.75">
      <c r="A13" s="266">
        <v>12</v>
      </c>
      <c r="B13" s="301" t="s">
        <v>162</v>
      </c>
      <c r="C13" s="362" t="s">
        <v>163</v>
      </c>
      <c r="D13" s="336" t="s">
        <v>105</v>
      </c>
      <c r="E13" s="362" t="s">
        <v>178</v>
      </c>
      <c r="F13" s="363">
        <v>45770</v>
      </c>
      <c r="G13" s="346" t="s">
        <v>88</v>
      </c>
      <c r="H13" s="354" t="s">
        <v>107</v>
      </c>
      <c r="I13" s="357">
        <v>0.7319444444444444</v>
      </c>
      <c r="J13" s="358" t="s">
        <v>47</v>
      </c>
      <c r="K13" s="378" t="s">
        <v>181</v>
      </c>
      <c r="L13" s="273"/>
      <c r="M13" s="271"/>
      <c r="N13" s="271"/>
      <c r="O13" s="271"/>
      <c r="P13" s="277"/>
      <c r="Q13" s="271"/>
      <c r="R13" s="271"/>
    </row>
    <row r="14" spans="1:18" ht="15">
      <c r="A14" s="266">
        <v>13</v>
      </c>
      <c r="B14" s="301" t="s">
        <v>166</v>
      </c>
      <c r="C14" s="364" t="s">
        <v>163</v>
      </c>
      <c r="D14" s="336" t="s">
        <v>105</v>
      </c>
      <c r="E14" s="364" t="s">
        <v>164</v>
      </c>
      <c r="F14" s="365">
        <v>45771</v>
      </c>
      <c r="G14" s="346" t="s">
        <v>88</v>
      </c>
      <c r="H14" s="381" t="s">
        <v>106</v>
      </c>
      <c r="I14" s="366">
        <v>0.36875000000000002</v>
      </c>
      <c r="J14" s="376" t="s">
        <v>119</v>
      </c>
      <c r="K14" s="375" t="s">
        <v>182</v>
      </c>
      <c r="L14" s="574"/>
      <c r="M14" s="263"/>
      <c r="N14" s="352">
        <v>14</v>
      </c>
      <c r="O14" s="353">
        <v>0</v>
      </c>
      <c r="P14" s="353" t="s">
        <v>49</v>
      </c>
      <c r="Q14" s="353" t="s">
        <v>164</v>
      </c>
      <c r="R14" s="353">
        <v>3</v>
      </c>
    </row>
    <row r="15" spans="1:18" ht="15">
      <c r="A15" s="266">
        <v>14</v>
      </c>
      <c r="B15" s="301" t="s">
        <v>166</v>
      </c>
      <c r="C15" s="367" t="s">
        <v>163</v>
      </c>
      <c r="D15" s="336" t="s">
        <v>105</v>
      </c>
      <c r="E15" s="367" t="s">
        <v>164</v>
      </c>
      <c r="F15" s="368">
        <v>45771</v>
      </c>
      <c r="G15" s="379" t="s">
        <v>88</v>
      </c>
      <c r="H15" s="343" t="s">
        <v>107</v>
      </c>
      <c r="I15" s="380">
        <v>0.36875000000000002</v>
      </c>
      <c r="J15" s="377" t="s">
        <v>119</v>
      </c>
      <c r="K15" s="375" t="s">
        <v>183</v>
      </c>
      <c r="L15" s="575"/>
      <c r="M15" s="10"/>
      <c r="N15" s="270"/>
      <c r="O15" s="270"/>
      <c r="P15" s="270"/>
      <c r="Q15" s="270"/>
      <c r="R15" s="270"/>
    </row>
    <row r="16" spans="1:18" ht="15">
      <c r="A16" s="266">
        <v>15</v>
      </c>
      <c r="B16" s="301" t="s">
        <v>166</v>
      </c>
      <c r="C16" s="367" t="s">
        <v>163</v>
      </c>
      <c r="D16" s="336" t="s">
        <v>105</v>
      </c>
      <c r="E16" s="367" t="s">
        <v>164</v>
      </c>
      <c r="F16" s="368">
        <v>45771</v>
      </c>
      <c r="G16" s="379" t="s">
        <v>88</v>
      </c>
      <c r="H16" s="343" t="s">
        <v>107</v>
      </c>
      <c r="I16" s="380">
        <v>0.40138888888888891</v>
      </c>
      <c r="J16" s="377" t="s">
        <v>118</v>
      </c>
      <c r="K16" s="375" t="s">
        <v>184</v>
      </c>
      <c r="L16" s="575"/>
      <c r="M16" s="10"/>
      <c r="N16" s="270"/>
      <c r="O16" s="270"/>
      <c r="P16" s="270"/>
      <c r="Q16" s="270"/>
      <c r="R16" s="270"/>
    </row>
    <row r="17" spans="1:18" ht="15">
      <c r="A17" s="266">
        <v>16</v>
      </c>
      <c r="B17" s="308" t="s">
        <v>162</v>
      </c>
      <c r="C17" s="367" t="s">
        <v>163</v>
      </c>
      <c r="D17" s="336" t="s">
        <v>105</v>
      </c>
      <c r="E17" s="300" t="s">
        <v>185</v>
      </c>
      <c r="F17" s="368">
        <v>45771</v>
      </c>
      <c r="G17" s="379" t="s">
        <v>88</v>
      </c>
      <c r="H17" s="370" t="s">
        <v>107</v>
      </c>
      <c r="I17" s="321">
        <v>0.62361111111111112</v>
      </c>
      <c r="J17" s="300" t="s">
        <v>47</v>
      </c>
      <c r="K17" s="372" t="s">
        <v>186</v>
      </c>
      <c r="L17" s="576"/>
      <c r="M17" s="10"/>
      <c r="N17" s="266">
        <v>34</v>
      </c>
      <c r="O17" s="306">
        <v>0.29697916666666668</v>
      </c>
      <c r="P17" s="267" t="s">
        <v>49</v>
      </c>
      <c r="Q17" s="267" t="s">
        <v>185</v>
      </c>
      <c r="R17" s="267">
        <v>7</v>
      </c>
    </row>
    <row r="18" spans="1:18" ht="15">
      <c r="A18" s="266">
        <v>17</v>
      </c>
      <c r="B18" s="302" t="s">
        <v>162</v>
      </c>
      <c r="C18" s="367" t="s">
        <v>163</v>
      </c>
      <c r="D18" s="336" t="s">
        <v>105</v>
      </c>
      <c r="E18" s="301" t="s">
        <v>185</v>
      </c>
      <c r="F18" s="368">
        <v>45771</v>
      </c>
      <c r="G18" s="379" t="s">
        <v>88</v>
      </c>
      <c r="H18" s="370" t="s">
        <v>107</v>
      </c>
      <c r="I18" s="371">
        <v>0.62638888888888888</v>
      </c>
      <c r="J18" s="301" t="s">
        <v>119</v>
      </c>
      <c r="K18" s="372" t="s">
        <v>187</v>
      </c>
      <c r="L18" s="576"/>
      <c r="M18" s="10"/>
      <c r="N18" s="270"/>
      <c r="O18" s="270"/>
      <c r="P18" s="270"/>
      <c r="Q18" s="270"/>
      <c r="R18" s="270"/>
    </row>
    <row r="19" spans="1:18" ht="15">
      <c r="A19" s="266">
        <v>18</v>
      </c>
      <c r="B19" s="302" t="s">
        <v>162</v>
      </c>
      <c r="C19" s="367" t="s">
        <v>163</v>
      </c>
      <c r="D19" s="336" t="s">
        <v>105</v>
      </c>
      <c r="E19" s="301" t="s">
        <v>185</v>
      </c>
      <c r="F19" s="368">
        <v>45771</v>
      </c>
      <c r="G19" s="346" t="s">
        <v>88</v>
      </c>
      <c r="H19" s="382" t="s">
        <v>107</v>
      </c>
      <c r="I19" s="371">
        <v>0.64166666666666672</v>
      </c>
      <c r="J19" s="301" t="s">
        <v>119</v>
      </c>
      <c r="K19" s="372" t="s">
        <v>188</v>
      </c>
      <c r="L19" s="576"/>
      <c r="M19" s="10"/>
      <c r="N19" s="270"/>
      <c r="O19" s="270"/>
      <c r="P19" s="270"/>
      <c r="Q19" s="270"/>
      <c r="R19" s="270"/>
    </row>
    <row r="20" spans="1:18" ht="15">
      <c r="A20" s="266">
        <v>19</v>
      </c>
      <c r="B20" s="302" t="s">
        <v>162</v>
      </c>
      <c r="C20" s="367" t="s">
        <v>163</v>
      </c>
      <c r="D20" s="336" t="s">
        <v>105</v>
      </c>
      <c r="E20" s="301" t="s">
        <v>185</v>
      </c>
      <c r="F20" s="368">
        <v>45771</v>
      </c>
      <c r="G20" s="346" t="s">
        <v>88</v>
      </c>
      <c r="H20" s="370" t="s">
        <v>107</v>
      </c>
      <c r="I20" s="371">
        <v>0.64513888888888893</v>
      </c>
      <c r="J20" s="301" t="s">
        <v>118</v>
      </c>
      <c r="K20" s="372" t="s">
        <v>189</v>
      </c>
      <c r="L20" s="576"/>
      <c r="M20" s="10"/>
      <c r="N20" s="270"/>
      <c r="O20" s="270"/>
      <c r="P20" s="270"/>
      <c r="Q20" s="270"/>
      <c r="R20" s="270"/>
    </row>
    <row r="21" spans="1:18" ht="15">
      <c r="A21" s="266">
        <v>20</v>
      </c>
      <c r="B21" s="302" t="s">
        <v>162</v>
      </c>
      <c r="C21" s="367" t="s">
        <v>163</v>
      </c>
      <c r="D21" s="336" t="s">
        <v>105</v>
      </c>
      <c r="E21" s="301" t="s">
        <v>185</v>
      </c>
      <c r="F21" s="368">
        <v>45771</v>
      </c>
      <c r="G21" s="346" t="s">
        <v>88</v>
      </c>
      <c r="H21" s="370" t="s">
        <v>107</v>
      </c>
      <c r="I21" s="371">
        <v>0.64652777777777781</v>
      </c>
      <c r="J21" s="301" t="s">
        <v>118</v>
      </c>
      <c r="K21" s="372" t="s">
        <v>190</v>
      </c>
      <c r="L21" s="576"/>
      <c r="M21" s="10"/>
      <c r="N21" s="270"/>
      <c r="O21" s="270"/>
      <c r="P21" s="270"/>
      <c r="Q21" s="270"/>
      <c r="R21" s="270"/>
    </row>
    <row r="22" spans="1:18" ht="15">
      <c r="A22" s="266">
        <v>21</v>
      </c>
      <c r="B22" s="302" t="s">
        <v>162</v>
      </c>
      <c r="C22" s="367" t="s">
        <v>163</v>
      </c>
      <c r="D22" s="336" t="s">
        <v>105</v>
      </c>
      <c r="E22" s="301" t="s">
        <v>185</v>
      </c>
      <c r="F22" s="368">
        <v>45771</v>
      </c>
      <c r="G22" s="346" t="s">
        <v>88</v>
      </c>
      <c r="H22" s="370" t="s">
        <v>107</v>
      </c>
      <c r="I22" s="371">
        <v>0.65833333333333333</v>
      </c>
      <c r="J22" s="301" t="s">
        <v>118</v>
      </c>
      <c r="K22" s="372" t="s">
        <v>191</v>
      </c>
      <c r="L22" s="576"/>
      <c r="M22" s="10"/>
      <c r="N22" s="270"/>
      <c r="O22" s="270"/>
      <c r="P22" s="270"/>
      <c r="Q22" s="270"/>
      <c r="R22" s="270"/>
    </row>
    <row r="23" spans="1:18" ht="15">
      <c r="A23" s="266">
        <v>22</v>
      </c>
      <c r="B23" s="302" t="s">
        <v>162</v>
      </c>
      <c r="C23" s="367" t="s">
        <v>163</v>
      </c>
      <c r="D23" s="336" t="s">
        <v>105</v>
      </c>
      <c r="E23" s="301" t="s">
        <v>185</v>
      </c>
      <c r="F23" s="368">
        <v>45771</v>
      </c>
      <c r="G23" s="346" t="s">
        <v>88</v>
      </c>
      <c r="H23" s="370" t="s">
        <v>107</v>
      </c>
      <c r="I23" s="371">
        <v>0.82847222222222228</v>
      </c>
      <c r="J23" s="301" t="s">
        <v>47</v>
      </c>
      <c r="K23" s="372" t="s">
        <v>192</v>
      </c>
      <c r="L23" s="576"/>
      <c r="M23" s="10"/>
      <c r="N23" s="270"/>
      <c r="O23" s="270"/>
      <c r="P23" s="270"/>
      <c r="Q23" s="270"/>
      <c r="R23" s="270"/>
    </row>
    <row r="24" spans="1:18" ht="15">
      <c r="A24" s="266">
        <v>23</v>
      </c>
      <c r="B24" s="308" t="s">
        <v>162</v>
      </c>
      <c r="C24" s="367" t="s">
        <v>163</v>
      </c>
      <c r="D24" s="336" t="s">
        <v>105</v>
      </c>
      <c r="E24" s="300" t="s">
        <v>185</v>
      </c>
      <c r="F24" s="368">
        <v>45772</v>
      </c>
      <c r="G24" s="346" t="s">
        <v>88</v>
      </c>
      <c r="H24" s="370" t="s">
        <v>107</v>
      </c>
      <c r="I24" s="321">
        <v>0.71875</v>
      </c>
      <c r="J24" s="300" t="s">
        <v>117</v>
      </c>
      <c r="K24" s="267" t="s">
        <v>193</v>
      </c>
      <c r="L24" s="576"/>
      <c r="M24" s="10"/>
      <c r="N24" s="266">
        <v>186</v>
      </c>
      <c r="O24" s="306">
        <v>0.27277777777777779</v>
      </c>
      <c r="P24" s="267" t="s">
        <v>194</v>
      </c>
      <c r="Q24" s="267" t="s">
        <v>195</v>
      </c>
      <c r="R24" s="267">
        <v>5</v>
      </c>
    </row>
    <row r="25" spans="1:18" ht="15">
      <c r="A25" s="266">
        <v>24</v>
      </c>
      <c r="B25" s="302" t="s">
        <v>162</v>
      </c>
      <c r="C25" s="367" t="s">
        <v>163</v>
      </c>
      <c r="D25" s="336" t="s">
        <v>105</v>
      </c>
      <c r="E25" s="301" t="s">
        <v>185</v>
      </c>
      <c r="F25" s="368">
        <v>45772</v>
      </c>
      <c r="G25" s="346" t="s">
        <v>88</v>
      </c>
      <c r="H25" s="370" t="s">
        <v>107</v>
      </c>
      <c r="I25" s="371">
        <v>0.72083333333333333</v>
      </c>
      <c r="J25" s="301" t="s">
        <v>118</v>
      </c>
      <c r="K25" s="273" t="s">
        <v>196</v>
      </c>
      <c r="L25" s="576"/>
      <c r="M25" s="10"/>
      <c r="N25" s="270"/>
      <c r="O25" s="270"/>
      <c r="P25" s="270"/>
      <c r="Q25" s="270"/>
      <c r="R25" s="270"/>
    </row>
    <row r="26" spans="1:18" ht="15">
      <c r="A26" s="266">
        <v>25</v>
      </c>
      <c r="B26" s="302" t="s">
        <v>162</v>
      </c>
      <c r="C26" s="367" t="s">
        <v>163</v>
      </c>
      <c r="D26" s="336" t="s">
        <v>105</v>
      </c>
      <c r="E26" s="301" t="s">
        <v>185</v>
      </c>
      <c r="F26" s="368">
        <v>45772</v>
      </c>
      <c r="G26" s="346" t="s">
        <v>88</v>
      </c>
      <c r="H26" s="370" t="s">
        <v>107</v>
      </c>
      <c r="I26" s="371">
        <v>0.78888888888888886</v>
      </c>
      <c r="J26" s="301" t="s">
        <v>119</v>
      </c>
      <c r="K26" s="273" t="s">
        <v>197</v>
      </c>
      <c r="L26" s="576"/>
      <c r="M26" s="10"/>
      <c r="N26" s="270"/>
      <c r="O26" s="270"/>
      <c r="P26" s="270"/>
      <c r="Q26" s="270"/>
      <c r="R26" s="270"/>
    </row>
    <row r="27" spans="1:18" ht="15">
      <c r="A27" s="266">
        <v>26</v>
      </c>
      <c r="B27" s="302" t="s">
        <v>162</v>
      </c>
      <c r="C27" s="367" t="s">
        <v>163</v>
      </c>
      <c r="D27" s="336" t="s">
        <v>105</v>
      </c>
      <c r="E27" s="301" t="s">
        <v>185</v>
      </c>
      <c r="F27" s="368">
        <v>45772</v>
      </c>
      <c r="G27" s="346" t="s">
        <v>88</v>
      </c>
      <c r="H27" s="370" t="s">
        <v>107</v>
      </c>
      <c r="I27" s="371">
        <v>0.79236111111111107</v>
      </c>
      <c r="J27" s="301" t="s">
        <v>118</v>
      </c>
      <c r="K27" s="273" t="s">
        <v>198</v>
      </c>
      <c r="L27" s="576"/>
      <c r="M27" s="10"/>
      <c r="N27" s="270"/>
      <c r="O27" s="270"/>
      <c r="P27" s="270"/>
      <c r="Q27" s="270"/>
      <c r="R27" s="270"/>
    </row>
    <row r="28" spans="1:18" ht="15">
      <c r="A28" s="266">
        <v>27</v>
      </c>
      <c r="B28" s="302" t="s">
        <v>162</v>
      </c>
      <c r="C28" s="367" t="s">
        <v>163</v>
      </c>
      <c r="D28" s="336" t="s">
        <v>105</v>
      </c>
      <c r="E28" s="301" t="s">
        <v>185</v>
      </c>
      <c r="F28" s="368">
        <v>45772</v>
      </c>
      <c r="G28" s="346" t="s">
        <v>88</v>
      </c>
      <c r="H28" s="370" t="s">
        <v>107</v>
      </c>
      <c r="I28" s="371">
        <v>0.79583333333333328</v>
      </c>
      <c r="J28" s="301" t="s">
        <v>118</v>
      </c>
      <c r="K28" s="273" t="s">
        <v>199</v>
      </c>
      <c r="L28" s="576"/>
      <c r="M28" s="10"/>
      <c r="N28" s="270"/>
      <c r="O28" s="270"/>
      <c r="P28" s="270"/>
      <c r="Q28" s="270"/>
      <c r="R28" s="270"/>
    </row>
    <row r="29" spans="1:18" ht="15">
      <c r="A29" s="266">
        <v>28</v>
      </c>
      <c r="B29" s="431" t="s">
        <v>166</v>
      </c>
      <c r="C29" s="367" t="s">
        <v>163</v>
      </c>
      <c r="D29" s="336" t="s">
        <v>105</v>
      </c>
      <c r="E29" s="346" t="s">
        <v>164</v>
      </c>
      <c r="F29" s="347">
        <v>45773</v>
      </c>
      <c r="G29" s="346" t="s">
        <v>88</v>
      </c>
      <c r="H29" s="432" t="s">
        <v>107</v>
      </c>
      <c r="I29" s="366">
        <v>0.37916666666666665</v>
      </c>
      <c r="J29" s="433" t="s">
        <v>117</v>
      </c>
      <c r="K29" s="430" t="s">
        <v>200</v>
      </c>
      <c r="L29" s="576"/>
      <c r="M29" s="10"/>
      <c r="N29" s="352">
        <v>0</v>
      </c>
      <c r="O29" s="353">
        <v>0</v>
      </c>
      <c r="P29" s="353" t="s">
        <v>49</v>
      </c>
      <c r="Q29" s="353" t="s">
        <v>164</v>
      </c>
      <c r="R29" s="353">
        <v>1</v>
      </c>
    </row>
    <row r="30" spans="1:18" ht="15">
      <c r="A30" s="313">
        <v>29</v>
      </c>
      <c r="B30" s="443" t="s">
        <v>162</v>
      </c>
      <c r="C30" s="435" t="s">
        <v>163</v>
      </c>
      <c r="D30" s="336" t="s">
        <v>105</v>
      </c>
      <c r="E30" s="439" t="s">
        <v>185</v>
      </c>
      <c r="F30" s="436">
        <v>45773</v>
      </c>
      <c r="G30" s="437" t="s">
        <v>88</v>
      </c>
      <c r="H30" s="442" t="s">
        <v>107</v>
      </c>
      <c r="I30" s="438">
        <v>0.61944444444444446</v>
      </c>
      <c r="J30" s="439" t="s">
        <v>123</v>
      </c>
      <c r="K30" s="315" t="s">
        <v>201</v>
      </c>
      <c r="L30" s="576"/>
      <c r="M30" s="10"/>
      <c r="N30" s="313">
        <v>195</v>
      </c>
      <c r="O30" s="316">
        <v>0.30958333333333332</v>
      </c>
      <c r="P30" s="315" t="s">
        <v>202</v>
      </c>
      <c r="Q30" s="315" t="s">
        <v>195</v>
      </c>
      <c r="R30" s="315">
        <v>5</v>
      </c>
    </row>
    <row r="31" spans="1:18" ht="15">
      <c r="A31" s="313">
        <v>30</v>
      </c>
      <c r="B31" s="443" t="s">
        <v>162</v>
      </c>
      <c r="C31" s="435" t="s">
        <v>163</v>
      </c>
      <c r="D31" s="336" t="s">
        <v>105</v>
      </c>
      <c r="E31" s="441" t="s">
        <v>185</v>
      </c>
      <c r="F31" s="436">
        <v>45773</v>
      </c>
      <c r="G31" s="437" t="s">
        <v>88</v>
      </c>
      <c r="H31" s="442" t="s">
        <v>107</v>
      </c>
      <c r="I31" s="440">
        <v>0.62013888888888891</v>
      </c>
      <c r="J31" s="441" t="s">
        <v>118</v>
      </c>
      <c r="K31" s="425" t="s">
        <v>203</v>
      </c>
      <c r="L31" s="576"/>
      <c r="M31" s="10"/>
      <c r="N31" s="577"/>
      <c r="O31" s="578"/>
      <c r="P31" s="577"/>
      <c r="Q31" s="579"/>
      <c r="R31" s="579"/>
    </row>
    <row r="32" spans="1:18" ht="15">
      <c r="A32" s="313">
        <v>31</v>
      </c>
      <c r="B32" s="443" t="s">
        <v>162</v>
      </c>
      <c r="C32" s="435" t="s">
        <v>163</v>
      </c>
      <c r="D32" s="336" t="s">
        <v>105</v>
      </c>
      <c r="E32" s="441" t="s">
        <v>185</v>
      </c>
      <c r="F32" s="436">
        <v>45773</v>
      </c>
      <c r="G32" s="437" t="s">
        <v>88</v>
      </c>
      <c r="H32" s="442" t="s">
        <v>107</v>
      </c>
      <c r="I32" s="440">
        <v>0.6875</v>
      </c>
      <c r="J32" s="441" t="s">
        <v>118</v>
      </c>
      <c r="K32" s="425" t="s">
        <v>204</v>
      </c>
      <c r="L32" s="576"/>
      <c r="M32" s="10"/>
      <c r="N32" s="577"/>
      <c r="O32" s="578"/>
      <c r="P32" s="577"/>
      <c r="Q32" s="579"/>
      <c r="R32" s="579"/>
    </row>
    <row r="33" spans="1:18" ht="15">
      <c r="A33" s="313">
        <v>32</v>
      </c>
      <c r="B33" s="443" t="s">
        <v>162</v>
      </c>
      <c r="C33" s="435" t="s">
        <v>163</v>
      </c>
      <c r="D33" s="336" t="s">
        <v>105</v>
      </c>
      <c r="E33" s="441" t="s">
        <v>185</v>
      </c>
      <c r="F33" s="436">
        <v>45773</v>
      </c>
      <c r="G33" s="437" t="s">
        <v>88</v>
      </c>
      <c r="H33" s="442" t="s">
        <v>107</v>
      </c>
      <c r="I33" s="440">
        <v>0.81597222222222221</v>
      </c>
      <c r="J33" s="441" t="s">
        <v>119</v>
      </c>
      <c r="K33" s="425" t="s">
        <v>205</v>
      </c>
      <c r="L33" s="576"/>
      <c r="M33" s="10"/>
      <c r="N33" s="577"/>
      <c r="O33" s="578"/>
      <c r="P33" s="577"/>
      <c r="Q33" s="579"/>
      <c r="R33" s="579"/>
    </row>
    <row r="34" spans="1:18" ht="15">
      <c r="A34" s="313">
        <v>33</v>
      </c>
      <c r="B34" s="443" t="s">
        <v>162</v>
      </c>
      <c r="C34" s="435" t="s">
        <v>163</v>
      </c>
      <c r="D34" s="336" t="s">
        <v>105</v>
      </c>
      <c r="E34" s="441" t="s">
        <v>185</v>
      </c>
      <c r="F34" s="436">
        <v>45773</v>
      </c>
      <c r="G34" s="437" t="s">
        <v>88</v>
      </c>
      <c r="H34" s="442" t="s">
        <v>107</v>
      </c>
      <c r="I34" s="440">
        <v>0.61875000000000002</v>
      </c>
      <c r="J34" s="441" t="s">
        <v>118</v>
      </c>
      <c r="K34" s="425" t="s">
        <v>206</v>
      </c>
      <c r="L34" s="576"/>
      <c r="M34" s="10"/>
      <c r="N34" s="577"/>
      <c r="O34" s="578"/>
      <c r="P34" s="577"/>
      <c r="Q34" s="579"/>
      <c r="R34" s="579"/>
    </row>
    <row r="35" spans="1:18" ht="15">
      <c r="A35" s="313">
        <v>34</v>
      </c>
      <c r="B35" s="444" t="s">
        <v>166</v>
      </c>
      <c r="C35" s="435" t="s">
        <v>163</v>
      </c>
      <c r="D35" s="336" t="s">
        <v>105</v>
      </c>
      <c r="E35" s="441" t="s">
        <v>185</v>
      </c>
      <c r="F35" s="436">
        <v>45775</v>
      </c>
      <c r="G35" s="437" t="s">
        <v>88</v>
      </c>
      <c r="H35" s="442" t="s">
        <v>107</v>
      </c>
      <c r="I35" s="438">
        <v>0.29097222222222224</v>
      </c>
      <c r="J35" s="439" t="s">
        <v>118</v>
      </c>
      <c r="K35" s="315" t="s">
        <v>207</v>
      </c>
      <c r="L35" s="576"/>
      <c r="M35" s="10"/>
      <c r="N35" s="313">
        <v>223</v>
      </c>
      <c r="O35" s="316">
        <v>0.27937499999999998</v>
      </c>
      <c r="P35" s="315" t="s">
        <v>208</v>
      </c>
      <c r="Q35" s="315" t="s">
        <v>195</v>
      </c>
      <c r="R35" s="315">
        <v>4</v>
      </c>
    </row>
    <row r="36" spans="1:18" ht="15">
      <c r="A36" s="313">
        <v>35</v>
      </c>
      <c r="B36" s="443" t="s">
        <v>166</v>
      </c>
      <c r="C36" s="435" t="s">
        <v>163</v>
      </c>
      <c r="D36" s="336" t="s">
        <v>105</v>
      </c>
      <c r="E36" s="441" t="s">
        <v>185</v>
      </c>
      <c r="F36" s="436">
        <v>45775</v>
      </c>
      <c r="G36" s="437" t="s">
        <v>88</v>
      </c>
      <c r="H36" s="442" t="s">
        <v>107</v>
      </c>
      <c r="I36" s="440">
        <v>0.29930555555555555</v>
      </c>
      <c r="J36" s="441" t="s">
        <v>118</v>
      </c>
      <c r="K36" s="425" t="s">
        <v>209</v>
      </c>
      <c r="L36" s="576"/>
      <c r="M36" s="10"/>
      <c r="N36" s="577"/>
      <c r="O36" s="578"/>
      <c r="P36" s="577"/>
      <c r="Q36" s="579"/>
      <c r="R36" s="579"/>
    </row>
    <row r="37" spans="1:18" ht="15">
      <c r="A37" s="313">
        <v>36</v>
      </c>
      <c r="B37" s="443" t="s">
        <v>166</v>
      </c>
      <c r="C37" s="435" t="s">
        <v>163</v>
      </c>
      <c r="D37" s="336" t="s">
        <v>105</v>
      </c>
      <c r="E37" s="441" t="s">
        <v>185</v>
      </c>
      <c r="F37" s="436">
        <v>45775</v>
      </c>
      <c r="G37" s="437" t="s">
        <v>88</v>
      </c>
      <c r="H37" s="442" t="s">
        <v>107</v>
      </c>
      <c r="I37" s="440">
        <v>0.31041666666666667</v>
      </c>
      <c r="J37" s="441" t="s">
        <v>117</v>
      </c>
      <c r="K37" s="425" t="s">
        <v>210</v>
      </c>
      <c r="L37" s="576"/>
      <c r="M37" s="10"/>
      <c r="N37" s="577"/>
      <c r="O37" s="578"/>
      <c r="P37" s="577"/>
      <c r="Q37" s="579"/>
      <c r="R37" s="579"/>
    </row>
    <row r="38" spans="1:18" ht="15">
      <c r="A38" s="313">
        <v>37</v>
      </c>
      <c r="B38" s="443" t="s">
        <v>166</v>
      </c>
      <c r="C38" s="435" t="s">
        <v>163</v>
      </c>
      <c r="D38" s="336" t="s">
        <v>105</v>
      </c>
      <c r="E38" s="441" t="s">
        <v>185</v>
      </c>
      <c r="F38" s="436">
        <v>45775</v>
      </c>
      <c r="G38" s="437" t="s">
        <v>88</v>
      </c>
      <c r="H38" s="442" t="s">
        <v>107</v>
      </c>
      <c r="I38" s="440">
        <v>0.53611111111111109</v>
      </c>
      <c r="J38" s="441" t="s">
        <v>119</v>
      </c>
      <c r="K38" s="425" t="s">
        <v>211</v>
      </c>
      <c r="L38" s="576"/>
      <c r="M38" s="10"/>
      <c r="N38" s="577"/>
      <c r="O38" s="578"/>
      <c r="P38" s="577"/>
      <c r="Q38" s="579"/>
      <c r="R38" s="579"/>
    </row>
    <row r="39" spans="1:18" ht="15">
      <c r="A39" s="313">
        <v>38</v>
      </c>
      <c r="B39" s="444" t="s">
        <v>162</v>
      </c>
      <c r="C39" s="435" t="s">
        <v>163</v>
      </c>
      <c r="D39" s="336" t="s">
        <v>105</v>
      </c>
      <c r="E39" s="439" t="s">
        <v>167</v>
      </c>
      <c r="F39" s="436">
        <v>45775</v>
      </c>
      <c r="G39" s="437" t="s">
        <v>88</v>
      </c>
      <c r="H39" s="434" t="s">
        <v>107</v>
      </c>
      <c r="I39" s="438">
        <v>0.61458333333333337</v>
      </c>
      <c r="J39" s="439" t="s">
        <v>122</v>
      </c>
      <c r="K39" s="315" t="s">
        <v>212</v>
      </c>
      <c r="L39" s="576"/>
      <c r="M39" s="10"/>
      <c r="N39" s="313">
        <v>225</v>
      </c>
      <c r="O39" s="316">
        <v>0.24836805555555555</v>
      </c>
      <c r="P39" s="315" t="s">
        <v>208</v>
      </c>
      <c r="Q39" s="315" t="s">
        <v>167</v>
      </c>
      <c r="R39" s="315">
        <v>2</v>
      </c>
    </row>
    <row r="40" spans="1:18" ht="15">
      <c r="A40" s="313">
        <v>39</v>
      </c>
      <c r="B40" s="443" t="s">
        <v>162</v>
      </c>
      <c r="C40" s="435" t="s">
        <v>163</v>
      </c>
      <c r="D40" s="336" t="s">
        <v>105</v>
      </c>
      <c r="E40" s="441" t="s">
        <v>167</v>
      </c>
      <c r="F40" s="436">
        <v>45775</v>
      </c>
      <c r="G40" s="437" t="s">
        <v>88</v>
      </c>
      <c r="H40" s="434" t="s">
        <v>107</v>
      </c>
      <c r="I40" s="440">
        <v>0.62569444444444444</v>
      </c>
      <c r="J40" s="441" t="s">
        <v>117</v>
      </c>
      <c r="K40" s="425" t="s">
        <v>213</v>
      </c>
      <c r="L40" s="576"/>
      <c r="M40" s="10"/>
      <c r="N40" s="577"/>
      <c r="O40" s="578"/>
      <c r="P40" s="577"/>
      <c r="Q40" s="579"/>
      <c r="R40" s="579"/>
    </row>
    <row r="41" spans="1:18" ht="15">
      <c r="A41" s="313">
        <v>40</v>
      </c>
      <c r="B41" s="444" t="s">
        <v>166</v>
      </c>
      <c r="C41" s="435" t="s">
        <v>163</v>
      </c>
      <c r="D41" s="336" t="s">
        <v>105</v>
      </c>
      <c r="E41" s="439" t="s">
        <v>185</v>
      </c>
      <c r="F41" s="436">
        <v>45776</v>
      </c>
      <c r="G41" s="437" t="s">
        <v>88</v>
      </c>
      <c r="H41" s="434" t="s">
        <v>107</v>
      </c>
      <c r="I41" s="438">
        <v>0.26180555555555557</v>
      </c>
      <c r="J41" s="439" t="s">
        <v>47</v>
      </c>
      <c r="K41" s="315" t="s">
        <v>214</v>
      </c>
      <c r="L41" s="576"/>
      <c r="M41" s="10"/>
      <c r="N41" s="313">
        <v>215</v>
      </c>
      <c r="O41" s="316">
        <v>0.29944444444444446</v>
      </c>
      <c r="P41" s="315" t="s">
        <v>208</v>
      </c>
      <c r="Q41" s="315" t="s">
        <v>195</v>
      </c>
      <c r="R41" s="315">
        <v>7</v>
      </c>
    </row>
    <row r="42" spans="1:18" ht="15">
      <c r="A42" s="313">
        <v>41</v>
      </c>
      <c r="B42" s="443" t="s">
        <v>166</v>
      </c>
      <c r="C42" s="435" t="s">
        <v>163</v>
      </c>
      <c r="D42" s="336" t="s">
        <v>105</v>
      </c>
      <c r="E42" s="441" t="s">
        <v>185</v>
      </c>
      <c r="F42" s="436">
        <v>45776</v>
      </c>
      <c r="G42" s="437" t="s">
        <v>88</v>
      </c>
      <c r="H42" s="434" t="s">
        <v>107</v>
      </c>
      <c r="I42" s="440">
        <v>0.27638888888888891</v>
      </c>
      <c r="J42" s="441" t="s">
        <v>47</v>
      </c>
      <c r="K42" s="425" t="s">
        <v>215</v>
      </c>
      <c r="L42" s="576"/>
      <c r="M42" s="10"/>
      <c r="N42" s="577"/>
      <c r="O42" s="578"/>
      <c r="P42" s="577"/>
      <c r="Q42" s="579"/>
      <c r="R42" s="579"/>
    </row>
    <row r="43" spans="1:18" ht="15">
      <c r="A43" s="313">
        <v>42</v>
      </c>
      <c r="B43" s="443" t="s">
        <v>166</v>
      </c>
      <c r="C43" s="435" t="s">
        <v>163</v>
      </c>
      <c r="D43" s="336" t="s">
        <v>105</v>
      </c>
      <c r="E43" s="441" t="s">
        <v>185</v>
      </c>
      <c r="F43" s="436">
        <v>45776</v>
      </c>
      <c r="G43" s="437" t="s">
        <v>88</v>
      </c>
      <c r="H43" s="434" t="s">
        <v>107</v>
      </c>
      <c r="I43" s="440">
        <v>0.27708333333333335</v>
      </c>
      <c r="J43" s="441" t="s">
        <v>47</v>
      </c>
      <c r="K43" s="425" t="s">
        <v>216</v>
      </c>
      <c r="L43" s="576"/>
      <c r="M43" s="10"/>
      <c r="N43" s="577"/>
      <c r="O43" s="578"/>
      <c r="P43" s="577"/>
      <c r="Q43" s="579"/>
      <c r="R43" s="579"/>
    </row>
    <row r="44" spans="1:18" ht="15">
      <c r="A44" s="313">
        <v>43</v>
      </c>
      <c r="B44" s="443" t="s">
        <v>166</v>
      </c>
      <c r="C44" s="435" t="s">
        <v>163</v>
      </c>
      <c r="D44" s="336" t="s">
        <v>105</v>
      </c>
      <c r="E44" s="441" t="s">
        <v>185</v>
      </c>
      <c r="F44" s="436">
        <v>45776</v>
      </c>
      <c r="G44" s="437" t="s">
        <v>88</v>
      </c>
      <c r="H44" s="434" t="s">
        <v>107</v>
      </c>
      <c r="I44" s="440">
        <v>0.28402777777777777</v>
      </c>
      <c r="J44" s="441" t="s">
        <v>118</v>
      </c>
      <c r="K44" s="425" t="s">
        <v>217</v>
      </c>
      <c r="L44" s="576"/>
      <c r="M44" s="10"/>
      <c r="N44" s="577"/>
      <c r="O44" s="578"/>
      <c r="P44" s="577"/>
      <c r="Q44" s="579"/>
      <c r="R44" s="579"/>
    </row>
    <row r="45" spans="1:18" ht="15">
      <c r="A45" s="313">
        <v>44</v>
      </c>
      <c r="B45" s="443" t="s">
        <v>166</v>
      </c>
      <c r="C45" s="435" t="s">
        <v>163</v>
      </c>
      <c r="D45" s="336" t="s">
        <v>105</v>
      </c>
      <c r="E45" s="441" t="s">
        <v>185</v>
      </c>
      <c r="F45" s="436">
        <v>45776</v>
      </c>
      <c r="G45" s="437" t="s">
        <v>88</v>
      </c>
      <c r="H45" s="434" t="s">
        <v>107</v>
      </c>
      <c r="I45" s="440">
        <v>0.2986111111111111</v>
      </c>
      <c r="J45" s="441" t="s">
        <v>118</v>
      </c>
      <c r="K45" s="425" t="s">
        <v>218</v>
      </c>
      <c r="L45" s="576"/>
      <c r="M45" s="10"/>
      <c r="N45" s="577"/>
      <c r="O45" s="578"/>
      <c r="P45" s="577"/>
      <c r="Q45" s="579"/>
      <c r="R45" s="579"/>
    </row>
    <row r="46" spans="1:18" ht="15">
      <c r="A46" s="313">
        <v>45</v>
      </c>
      <c r="B46" s="443" t="s">
        <v>166</v>
      </c>
      <c r="C46" s="435" t="s">
        <v>163</v>
      </c>
      <c r="D46" s="336" t="s">
        <v>105</v>
      </c>
      <c r="E46" s="441" t="s">
        <v>185</v>
      </c>
      <c r="F46" s="436">
        <v>45776</v>
      </c>
      <c r="G46" s="437" t="s">
        <v>88</v>
      </c>
      <c r="H46" s="434" t="s">
        <v>107</v>
      </c>
      <c r="I46" s="440">
        <v>0.40416666666666667</v>
      </c>
      <c r="J46" s="441" t="s">
        <v>117</v>
      </c>
      <c r="K46" s="425" t="s">
        <v>219</v>
      </c>
      <c r="L46" s="576"/>
      <c r="M46" s="10"/>
      <c r="N46" s="577"/>
      <c r="O46" s="578"/>
      <c r="P46" s="577"/>
      <c r="Q46" s="579"/>
      <c r="R46" s="579"/>
    </row>
    <row r="47" spans="1:18" ht="15">
      <c r="A47" s="313">
        <v>46</v>
      </c>
      <c r="B47" s="443" t="s">
        <v>166</v>
      </c>
      <c r="C47" s="435" t="s">
        <v>163</v>
      </c>
      <c r="D47" s="336" t="s">
        <v>105</v>
      </c>
      <c r="E47" s="441" t="s">
        <v>185</v>
      </c>
      <c r="F47" s="436">
        <v>45776</v>
      </c>
      <c r="G47" s="451" t="s">
        <v>88</v>
      </c>
      <c r="H47" s="434" t="s">
        <v>107</v>
      </c>
      <c r="I47" s="440">
        <v>0.28333333333333333</v>
      </c>
      <c r="J47" s="441" t="s">
        <v>119</v>
      </c>
      <c r="K47" s="425" t="s">
        <v>220</v>
      </c>
      <c r="L47" s="576"/>
      <c r="M47" s="10"/>
      <c r="N47" s="577"/>
      <c r="O47" s="578"/>
      <c r="P47" s="577"/>
      <c r="Q47" s="579"/>
      <c r="R47" s="579"/>
    </row>
    <row r="48" spans="1:18" ht="15">
      <c r="A48" s="313">
        <v>47</v>
      </c>
      <c r="B48" s="443" t="s">
        <v>162</v>
      </c>
      <c r="C48" s="435" t="s">
        <v>163</v>
      </c>
      <c r="D48" s="336" t="s">
        <v>105</v>
      </c>
      <c r="E48" s="441" t="s">
        <v>167</v>
      </c>
      <c r="F48" s="447">
        <v>45776</v>
      </c>
      <c r="G48" s="445" t="s">
        <v>88</v>
      </c>
      <c r="H48" s="449"/>
      <c r="I48" s="284"/>
      <c r="J48" s="10"/>
      <c r="K48" s="282"/>
      <c r="L48" s="576"/>
      <c r="M48" s="10"/>
      <c r="N48" s="577">
        <v>205</v>
      </c>
      <c r="O48" s="316">
        <v>0.29944444444444446</v>
      </c>
      <c r="P48" s="315" t="s">
        <v>208</v>
      </c>
      <c r="Q48" s="315" t="s">
        <v>195</v>
      </c>
      <c r="R48" s="315">
        <v>0</v>
      </c>
    </row>
    <row r="49" spans="1:18" ht="15">
      <c r="A49" s="266">
        <v>48</v>
      </c>
      <c r="B49" s="301" t="s">
        <v>166</v>
      </c>
      <c r="C49" s="435" t="s">
        <v>163</v>
      </c>
      <c r="D49" s="300">
        <v>3850</v>
      </c>
      <c r="E49" s="301" t="s">
        <v>221</v>
      </c>
      <c r="F49" s="448">
        <v>45776</v>
      </c>
      <c r="G49" s="446" t="s">
        <v>87</v>
      </c>
      <c r="H49" s="11" t="s">
        <v>107</v>
      </c>
      <c r="I49" s="284">
        <v>0.38333333333333336</v>
      </c>
      <c r="J49" s="10" t="s">
        <v>117</v>
      </c>
      <c r="K49" s="282" t="s">
        <v>222</v>
      </c>
      <c r="L49" s="576"/>
      <c r="M49" s="383"/>
      <c r="N49" s="266">
        <v>118</v>
      </c>
      <c r="O49" s="384">
        <v>0.1842013888888889</v>
      </c>
      <c r="P49" s="291" t="s">
        <v>223</v>
      </c>
      <c r="Q49" s="291" t="s">
        <v>224</v>
      </c>
      <c r="R49" s="291">
        <v>12</v>
      </c>
    </row>
    <row r="50" spans="1:18" ht="15">
      <c r="A50" s="266">
        <v>49</v>
      </c>
      <c r="B50" s="301" t="s">
        <v>166</v>
      </c>
      <c r="C50" s="435" t="s">
        <v>163</v>
      </c>
      <c r="D50" s="301">
        <v>3850</v>
      </c>
      <c r="E50" s="301" t="s">
        <v>221</v>
      </c>
      <c r="F50" s="448">
        <v>45776</v>
      </c>
      <c r="G50" s="446" t="s">
        <v>87</v>
      </c>
      <c r="H50" s="11" t="s">
        <v>106</v>
      </c>
      <c r="I50" s="284">
        <v>0.38819444444444445</v>
      </c>
      <c r="J50" s="10" t="s">
        <v>145</v>
      </c>
      <c r="K50" s="282" t="s">
        <v>225</v>
      </c>
      <c r="L50" s="576"/>
      <c r="M50" s="10"/>
      <c r="N50" s="270"/>
      <c r="O50" s="292"/>
      <c r="P50" s="292"/>
      <c r="Q50" s="292"/>
      <c r="R50" s="292"/>
    </row>
    <row r="51" spans="1:18" ht="15">
      <c r="A51" s="266">
        <v>50</v>
      </c>
      <c r="B51" s="301" t="s">
        <v>166</v>
      </c>
      <c r="C51" s="435" t="s">
        <v>163</v>
      </c>
      <c r="D51" s="300">
        <v>3850</v>
      </c>
      <c r="E51" s="301" t="s">
        <v>221</v>
      </c>
      <c r="F51" s="448">
        <v>45776</v>
      </c>
      <c r="G51" s="446" t="s">
        <v>87</v>
      </c>
      <c r="H51" s="11" t="s">
        <v>107</v>
      </c>
      <c r="I51" s="284">
        <v>0.44513888888888886</v>
      </c>
      <c r="J51" s="10" t="s">
        <v>145</v>
      </c>
      <c r="K51" s="282" t="s">
        <v>226</v>
      </c>
      <c r="L51" s="576"/>
      <c r="M51" s="10"/>
      <c r="N51" s="270"/>
      <c r="O51" s="292"/>
      <c r="P51" s="292"/>
      <c r="Q51" s="292"/>
      <c r="R51" s="292"/>
    </row>
    <row r="52" spans="1:18" ht="15">
      <c r="A52" s="266">
        <v>51</v>
      </c>
      <c r="B52" s="301" t="s">
        <v>166</v>
      </c>
      <c r="C52" s="435" t="s">
        <v>163</v>
      </c>
      <c r="D52" s="301">
        <v>3850</v>
      </c>
      <c r="E52" s="301" t="s">
        <v>221</v>
      </c>
      <c r="F52" s="448">
        <v>45776</v>
      </c>
      <c r="G52" s="446" t="s">
        <v>87</v>
      </c>
      <c r="H52" s="11" t="s">
        <v>107</v>
      </c>
      <c r="I52" s="284">
        <v>0.44861111111111113</v>
      </c>
      <c r="J52" s="10" t="s">
        <v>145</v>
      </c>
      <c r="K52" s="282" t="s">
        <v>227</v>
      </c>
      <c r="L52" s="576"/>
      <c r="M52" s="10"/>
      <c r="N52" s="270"/>
      <c r="O52" s="292"/>
      <c r="P52" s="292"/>
      <c r="Q52" s="292"/>
      <c r="R52" s="292"/>
    </row>
    <row r="53" spans="1:18" ht="15">
      <c r="A53" s="266">
        <v>52</v>
      </c>
      <c r="B53" s="301" t="s">
        <v>166</v>
      </c>
      <c r="C53" s="435" t="s">
        <v>163</v>
      </c>
      <c r="D53" s="300">
        <v>3850</v>
      </c>
      <c r="E53" s="301" t="s">
        <v>221</v>
      </c>
      <c r="F53" s="448">
        <v>45776</v>
      </c>
      <c r="G53" s="446" t="s">
        <v>87</v>
      </c>
      <c r="H53" s="11" t="s">
        <v>107</v>
      </c>
      <c r="I53" s="284">
        <v>0.46041666666666664</v>
      </c>
      <c r="J53" s="10" t="s">
        <v>122</v>
      </c>
      <c r="K53" s="282" t="s">
        <v>228</v>
      </c>
      <c r="L53" s="576"/>
      <c r="M53" s="10"/>
      <c r="N53" s="270"/>
      <c r="O53" s="292"/>
      <c r="P53" s="292"/>
      <c r="Q53" s="292"/>
      <c r="R53" s="292"/>
    </row>
    <row r="54" spans="1:18" ht="30.75">
      <c r="A54" s="266">
        <v>53</v>
      </c>
      <c r="B54" s="301" t="s">
        <v>166</v>
      </c>
      <c r="C54" s="435" t="s">
        <v>163</v>
      </c>
      <c r="D54" s="301">
        <v>3850</v>
      </c>
      <c r="E54" s="301" t="s">
        <v>221</v>
      </c>
      <c r="F54" s="448">
        <v>45776</v>
      </c>
      <c r="G54" s="446" t="s">
        <v>87</v>
      </c>
      <c r="H54" s="11" t="s">
        <v>107</v>
      </c>
      <c r="I54" s="284">
        <v>0.46388888888888891</v>
      </c>
      <c r="J54" s="10" t="s">
        <v>116</v>
      </c>
      <c r="K54" s="282" t="s">
        <v>229</v>
      </c>
      <c r="L54" s="576"/>
      <c r="M54" s="10"/>
      <c r="N54" s="270"/>
      <c r="O54" s="292"/>
      <c r="P54" s="292"/>
      <c r="Q54" s="292"/>
      <c r="R54" s="292"/>
    </row>
    <row r="55" spans="1:18" ht="15">
      <c r="A55" s="266">
        <v>54</v>
      </c>
      <c r="B55" s="301" t="s">
        <v>166</v>
      </c>
      <c r="C55" s="435" t="s">
        <v>163</v>
      </c>
      <c r="D55" s="300">
        <v>3850</v>
      </c>
      <c r="E55" s="301" t="s">
        <v>221</v>
      </c>
      <c r="F55" s="448">
        <v>45776</v>
      </c>
      <c r="G55" s="446" t="s">
        <v>87</v>
      </c>
      <c r="H55" s="11" t="s">
        <v>106</v>
      </c>
      <c r="I55" s="284">
        <v>0.51666666666666672</v>
      </c>
      <c r="J55" s="10" t="s">
        <v>114</v>
      </c>
      <c r="K55" s="282" t="s">
        <v>230</v>
      </c>
      <c r="L55" s="576"/>
      <c r="M55" s="10"/>
      <c r="N55" s="270"/>
      <c r="O55" s="292"/>
      <c r="P55" s="292"/>
      <c r="Q55" s="292"/>
      <c r="R55" s="292"/>
    </row>
    <row r="56" spans="1:18" ht="15">
      <c r="A56" s="266">
        <v>55</v>
      </c>
      <c r="B56" s="301" t="s">
        <v>166</v>
      </c>
      <c r="C56" s="435" t="s">
        <v>163</v>
      </c>
      <c r="D56" s="301">
        <v>3850</v>
      </c>
      <c r="E56" s="301" t="s">
        <v>221</v>
      </c>
      <c r="F56" s="448">
        <v>45776</v>
      </c>
      <c r="G56" s="446" t="s">
        <v>87</v>
      </c>
      <c r="H56" s="11" t="s">
        <v>106</v>
      </c>
      <c r="I56" s="284">
        <v>0.5180555555555556</v>
      </c>
      <c r="J56" s="10" t="s">
        <v>124</v>
      </c>
      <c r="K56" s="282" t="s">
        <v>231</v>
      </c>
      <c r="L56" s="576"/>
      <c r="M56" s="10"/>
      <c r="N56" s="270"/>
      <c r="O56" s="292"/>
      <c r="P56" s="292"/>
      <c r="Q56" s="292"/>
      <c r="R56" s="292"/>
    </row>
    <row r="57" spans="1:18" ht="15">
      <c r="A57" s="266">
        <v>56</v>
      </c>
      <c r="B57" s="301" t="s">
        <v>166</v>
      </c>
      <c r="C57" s="435" t="s">
        <v>163</v>
      </c>
      <c r="D57" s="300">
        <v>3850</v>
      </c>
      <c r="E57" s="301" t="s">
        <v>221</v>
      </c>
      <c r="F57" s="448">
        <v>45776</v>
      </c>
      <c r="G57" s="446" t="s">
        <v>87</v>
      </c>
      <c r="H57" s="11" t="s">
        <v>106</v>
      </c>
      <c r="I57" s="284">
        <v>0.52708333333333335</v>
      </c>
      <c r="J57" s="10" t="s">
        <v>123</v>
      </c>
      <c r="K57" s="282" t="s">
        <v>232</v>
      </c>
      <c r="L57" s="576"/>
      <c r="M57" s="10"/>
      <c r="N57" s="270"/>
      <c r="O57" s="292"/>
      <c r="P57" s="292"/>
      <c r="Q57" s="292"/>
      <c r="R57" s="292"/>
    </row>
    <row r="58" spans="1:18" ht="30.75">
      <c r="A58" s="266">
        <v>57</v>
      </c>
      <c r="B58" s="301" t="s">
        <v>166</v>
      </c>
      <c r="C58" s="435" t="s">
        <v>163</v>
      </c>
      <c r="D58" s="301">
        <v>3850</v>
      </c>
      <c r="E58" s="301" t="s">
        <v>221</v>
      </c>
      <c r="F58" s="448">
        <v>45776</v>
      </c>
      <c r="G58" s="446" t="s">
        <v>87</v>
      </c>
      <c r="H58" s="11" t="s">
        <v>106</v>
      </c>
      <c r="I58" s="284">
        <v>0.53055555555555556</v>
      </c>
      <c r="J58" s="10" t="s">
        <v>111</v>
      </c>
      <c r="K58" s="282" t="s">
        <v>233</v>
      </c>
      <c r="L58" s="576"/>
      <c r="M58" s="10"/>
      <c r="N58" s="270"/>
      <c r="O58" s="292"/>
      <c r="P58" s="292"/>
      <c r="Q58" s="292"/>
      <c r="R58" s="292"/>
    </row>
    <row r="59" spans="1:18" ht="15">
      <c r="A59" s="266">
        <v>58</v>
      </c>
      <c r="B59" s="301" t="s">
        <v>166</v>
      </c>
      <c r="C59" s="435" t="s">
        <v>163</v>
      </c>
      <c r="D59" s="300">
        <v>3850</v>
      </c>
      <c r="E59" s="301" t="s">
        <v>221</v>
      </c>
      <c r="F59" s="448">
        <v>45776</v>
      </c>
      <c r="G59" s="446" t="s">
        <v>87</v>
      </c>
      <c r="H59" s="11" t="s">
        <v>107</v>
      </c>
      <c r="I59" s="284">
        <v>0.54305555555555551</v>
      </c>
      <c r="J59" s="10" t="s">
        <v>117</v>
      </c>
      <c r="K59" s="282" t="s">
        <v>234</v>
      </c>
      <c r="L59" s="576"/>
      <c r="M59" s="10"/>
      <c r="N59" s="270"/>
      <c r="O59" s="292"/>
      <c r="P59" s="292"/>
      <c r="Q59" s="292"/>
      <c r="R59" s="292"/>
    </row>
    <row r="60" spans="1:18" ht="15">
      <c r="A60" s="266">
        <v>59</v>
      </c>
      <c r="B60" s="301" t="s">
        <v>166</v>
      </c>
      <c r="C60" s="435" t="s">
        <v>163</v>
      </c>
      <c r="D60" s="301">
        <v>3850</v>
      </c>
      <c r="E60" s="301" t="s">
        <v>221</v>
      </c>
      <c r="F60" s="448">
        <v>45776</v>
      </c>
      <c r="G60" s="446" t="s">
        <v>87</v>
      </c>
      <c r="H60" s="11" t="s">
        <v>107</v>
      </c>
      <c r="I60" s="284">
        <v>0.54513888888888884</v>
      </c>
      <c r="J60" s="10" t="s">
        <v>117</v>
      </c>
      <c r="K60" s="282" t="s">
        <v>235</v>
      </c>
      <c r="L60" s="576"/>
      <c r="M60" s="10"/>
      <c r="N60" s="270"/>
      <c r="O60" s="289"/>
      <c r="P60" s="289"/>
      <c r="Q60" s="289"/>
      <c r="R60" s="289"/>
    </row>
    <row r="61" spans="1:18" ht="15">
      <c r="A61" s="266">
        <v>60</v>
      </c>
      <c r="B61" s="301" t="s">
        <v>162</v>
      </c>
      <c r="C61" s="435" t="s">
        <v>163</v>
      </c>
      <c r="D61" s="300">
        <v>3850</v>
      </c>
      <c r="E61" s="301" t="s">
        <v>236</v>
      </c>
      <c r="F61" s="448">
        <v>45776</v>
      </c>
      <c r="G61" s="446" t="s">
        <v>87</v>
      </c>
      <c r="H61" s="11" t="s">
        <v>107</v>
      </c>
      <c r="I61" s="284">
        <v>0.64166666666666672</v>
      </c>
      <c r="J61" s="10" t="s">
        <v>118</v>
      </c>
      <c r="K61" s="282" t="s">
        <v>237</v>
      </c>
      <c r="L61" s="576"/>
      <c r="M61" s="10"/>
      <c r="N61" s="291">
        <v>474</v>
      </c>
      <c r="O61" s="293">
        <v>0.4861111111111111</v>
      </c>
      <c r="P61" s="291" t="s">
        <v>238</v>
      </c>
      <c r="Q61" s="291" t="s">
        <v>224</v>
      </c>
      <c r="R61" s="291">
        <v>32</v>
      </c>
    </row>
    <row r="62" spans="1:18" ht="15">
      <c r="A62" s="266">
        <v>61</v>
      </c>
      <c r="B62" s="301" t="s">
        <v>162</v>
      </c>
      <c r="C62" s="435" t="s">
        <v>163</v>
      </c>
      <c r="D62" s="301">
        <v>3850</v>
      </c>
      <c r="E62" s="301" t="s">
        <v>236</v>
      </c>
      <c r="F62" s="448">
        <v>45776</v>
      </c>
      <c r="G62" s="446" t="s">
        <v>87</v>
      </c>
      <c r="H62" s="11" t="s">
        <v>107</v>
      </c>
      <c r="I62" s="284">
        <v>0.6479166666666667</v>
      </c>
      <c r="J62" s="10" t="s">
        <v>145</v>
      </c>
      <c r="K62" s="282" t="s">
        <v>239</v>
      </c>
      <c r="L62" s="576"/>
      <c r="M62" s="10"/>
      <c r="N62" s="292"/>
      <c r="O62" s="292"/>
      <c r="P62" s="292"/>
      <c r="Q62" s="292"/>
      <c r="R62" s="292"/>
    </row>
    <row r="63" spans="1:18" ht="15">
      <c r="A63" s="266">
        <v>62</v>
      </c>
      <c r="B63" s="301" t="s">
        <v>162</v>
      </c>
      <c r="C63" s="435" t="s">
        <v>163</v>
      </c>
      <c r="D63" s="300">
        <v>3850</v>
      </c>
      <c r="E63" s="301" t="s">
        <v>236</v>
      </c>
      <c r="F63" s="448">
        <v>45776</v>
      </c>
      <c r="G63" s="446" t="s">
        <v>87</v>
      </c>
      <c r="H63" s="11" t="s">
        <v>107</v>
      </c>
      <c r="I63" s="284">
        <v>0.65486111111111112</v>
      </c>
      <c r="J63" s="10" t="s">
        <v>145</v>
      </c>
      <c r="K63" s="282" t="s">
        <v>240</v>
      </c>
      <c r="L63" s="576"/>
      <c r="M63" s="10"/>
      <c r="N63" s="292"/>
      <c r="O63" s="292"/>
      <c r="P63" s="292"/>
      <c r="Q63" s="292"/>
      <c r="R63" s="292"/>
    </row>
    <row r="64" spans="1:18" ht="15">
      <c r="A64" s="266">
        <v>63</v>
      </c>
      <c r="B64" s="301" t="s">
        <v>162</v>
      </c>
      <c r="C64" s="435" t="s">
        <v>163</v>
      </c>
      <c r="D64" s="301">
        <v>3850</v>
      </c>
      <c r="E64" s="301" t="s">
        <v>236</v>
      </c>
      <c r="F64" s="448">
        <v>45776</v>
      </c>
      <c r="G64" s="446" t="s">
        <v>87</v>
      </c>
      <c r="H64" s="11" t="s">
        <v>107</v>
      </c>
      <c r="I64" s="284">
        <v>0.65902777777777777</v>
      </c>
      <c r="J64" s="10" t="s">
        <v>122</v>
      </c>
      <c r="K64" s="282" t="s">
        <v>241</v>
      </c>
      <c r="L64" s="576"/>
      <c r="M64" s="10"/>
      <c r="N64" s="292"/>
      <c r="O64" s="292"/>
      <c r="P64" s="292"/>
      <c r="Q64" s="292"/>
      <c r="R64" s="292"/>
    </row>
    <row r="65" spans="1:18" ht="15">
      <c r="A65" s="266">
        <v>64</v>
      </c>
      <c r="B65" s="302" t="s">
        <v>162</v>
      </c>
      <c r="C65" s="435" t="s">
        <v>163</v>
      </c>
      <c r="D65" s="301">
        <v>3850</v>
      </c>
      <c r="E65" s="301" t="s">
        <v>236</v>
      </c>
      <c r="F65" s="448">
        <v>45776</v>
      </c>
      <c r="G65" s="446" t="s">
        <v>87</v>
      </c>
      <c r="H65" s="450" t="s">
        <v>107</v>
      </c>
      <c r="I65" s="284">
        <v>0.67083333333333328</v>
      </c>
      <c r="J65" s="10" t="s">
        <v>122</v>
      </c>
      <c r="K65" s="273" t="s">
        <v>242</v>
      </c>
      <c r="L65" s="576"/>
      <c r="M65" s="10"/>
      <c r="N65" s="292"/>
      <c r="O65" s="292"/>
      <c r="P65" s="292"/>
      <c r="Q65" s="292"/>
      <c r="R65" s="292"/>
    </row>
    <row r="66" spans="1:18" ht="15">
      <c r="A66" s="266">
        <v>65</v>
      </c>
      <c r="B66" s="302" t="s">
        <v>162</v>
      </c>
      <c r="C66" s="435" t="s">
        <v>163</v>
      </c>
      <c r="D66" s="301">
        <v>3850</v>
      </c>
      <c r="E66" s="301" t="s">
        <v>236</v>
      </c>
      <c r="F66" s="448">
        <v>45776</v>
      </c>
      <c r="G66" s="446" t="s">
        <v>87</v>
      </c>
      <c r="H66" s="450" t="s">
        <v>107</v>
      </c>
      <c r="I66" s="284">
        <v>0.67222222222222228</v>
      </c>
      <c r="J66" s="10" t="s">
        <v>145</v>
      </c>
      <c r="K66" s="273" t="s">
        <v>243</v>
      </c>
      <c r="L66" s="576"/>
      <c r="M66" s="10"/>
      <c r="N66" s="292"/>
      <c r="O66" s="292"/>
      <c r="P66" s="292"/>
      <c r="Q66" s="292"/>
      <c r="R66" s="292"/>
    </row>
    <row r="67" spans="1:18" ht="15">
      <c r="A67" s="266">
        <v>66</v>
      </c>
      <c r="B67" s="302" t="s">
        <v>162</v>
      </c>
      <c r="C67" s="435" t="s">
        <v>163</v>
      </c>
      <c r="D67" s="301">
        <v>3850</v>
      </c>
      <c r="E67" s="301" t="s">
        <v>236</v>
      </c>
      <c r="F67" s="448">
        <v>45776</v>
      </c>
      <c r="G67" s="446" t="s">
        <v>87</v>
      </c>
      <c r="H67" s="11" t="s">
        <v>106</v>
      </c>
      <c r="I67" s="284">
        <v>0.68194444444444446</v>
      </c>
      <c r="J67" s="10" t="s">
        <v>124</v>
      </c>
      <c r="K67" s="273" t="s">
        <v>244</v>
      </c>
      <c r="L67" s="576"/>
      <c r="M67" s="10"/>
      <c r="N67" s="292"/>
      <c r="O67" s="292"/>
      <c r="P67" s="292"/>
      <c r="Q67" s="292"/>
      <c r="R67" s="292"/>
    </row>
    <row r="68" spans="1:18" ht="15">
      <c r="A68" s="266">
        <v>67</v>
      </c>
      <c r="B68" s="302" t="s">
        <v>162</v>
      </c>
      <c r="C68" s="435" t="s">
        <v>163</v>
      </c>
      <c r="D68" s="301">
        <v>3850</v>
      </c>
      <c r="E68" s="301" t="s">
        <v>236</v>
      </c>
      <c r="F68" s="448">
        <v>45776</v>
      </c>
      <c r="G68" s="446" t="s">
        <v>87</v>
      </c>
      <c r="H68" s="11" t="s">
        <v>106</v>
      </c>
      <c r="I68" s="284">
        <v>0.69166666666666665</v>
      </c>
      <c r="J68" s="10" t="s">
        <v>116</v>
      </c>
      <c r="K68" s="273" t="s">
        <v>245</v>
      </c>
      <c r="L68" s="576"/>
      <c r="M68" s="10"/>
      <c r="N68" s="292"/>
      <c r="O68" s="292"/>
      <c r="P68" s="292"/>
      <c r="Q68" s="292"/>
      <c r="R68" s="292"/>
    </row>
    <row r="69" spans="1:18" ht="15">
      <c r="A69" s="266">
        <v>68</v>
      </c>
      <c r="B69" s="302" t="s">
        <v>162</v>
      </c>
      <c r="C69" s="435" t="s">
        <v>163</v>
      </c>
      <c r="D69" s="301">
        <v>3850</v>
      </c>
      <c r="E69" s="301" t="s">
        <v>236</v>
      </c>
      <c r="F69" s="448">
        <v>45776</v>
      </c>
      <c r="G69" s="446" t="s">
        <v>87</v>
      </c>
      <c r="H69" s="11" t="s">
        <v>106</v>
      </c>
      <c r="I69" s="284">
        <v>0.69305555555555554</v>
      </c>
      <c r="J69" s="10" t="s">
        <v>145</v>
      </c>
      <c r="K69" s="273" t="s">
        <v>246</v>
      </c>
      <c r="L69" s="576"/>
      <c r="M69" s="10"/>
      <c r="N69" s="292"/>
      <c r="O69" s="292"/>
      <c r="P69" s="292"/>
      <c r="Q69" s="292"/>
      <c r="R69" s="292"/>
    </row>
    <row r="70" spans="1:18" ht="15">
      <c r="A70" s="266">
        <v>69</v>
      </c>
      <c r="B70" s="302" t="s">
        <v>162</v>
      </c>
      <c r="C70" s="435" t="s">
        <v>163</v>
      </c>
      <c r="D70" s="301">
        <v>3850</v>
      </c>
      <c r="E70" s="301" t="s">
        <v>236</v>
      </c>
      <c r="F70" s="448">
        <v>45776</v>
      </c>
      <c r="G70" s="446" t="s">
        <v>87</v>
      </c>
      <c r="H70" s="11" t="s">
        <v>106</v>
      </c>
      <c r="I70" s="284">
        <v>0.69374999999999998</v>
      </c>
      <c r="J70" s="10" t="s">
        <v>116</v>
      </c>
      <c r="K70" s="273" t="s">
        <v>247</v>
      </c>
      <c r="L70" s="576"/>
      <c r="M70" s="10"/>
      <c r="N70" s="292"/>
      <c r="O70" s="292"/>
      <c r="P70" s="292"/>
      <c r="Q70" s="292"/>
      <c r="R70" s="292"/>
    </row>
    <row r="71" spans="1:18" ht="15">
      <c r="A71" s="266">
        <v>70</v>
      </c>
      <c r="B71" s="302" t="s">
        <v>162</v>
      </c>
      <c r="C71" s="435" t="s">
        <v>163</v>
      </c>
      <c r="D71" s="301">
        <v>3850</v>
      </c>
      <c r="E71" s="301" t="s">
        <v>236</v>
      </c>
      <c r="F71" s="448">
        <v>45776</v>
      </c>
      <c r="G71" s="446" t="s">
        <v>87</v>
      </c>
      <c r="H71" s="11" t="s">
        <v>107</v>
      </c>
      <c r="I71" s="284">
        <v>0.6958333333333333</v>
      </c>
      <c r="J71" s="10" t="s">
        <v>145</v>
      </c>
      <c r="K71" s="273" t="s">
        <v>248</v>
      </c>
      <c r="L71" s="576"/>
      <c r="M71" s="10"/>
      <c r="N71" s="292"/>
      <c r="O71" s="292"/>
      <c r="P71" s="292"/>
      <c r="Q71" s="292"/>
      <c r="R71" s="292"/>
    </row>
    <row r="72" spans="1:18" ht="15">
      <c r="A72" s="266">
        <v>71</v>
      </c>
      <c r="B72" s="302" t="s">
        <v>162</v>
      </c>
      <c r="C72" s="435" t="s">
        <v>163</v>
      </c>
      <c r="D72" s="301">
        <v>3850</v>
      </c>
      <c r="E72" s="301" t="s">
        <v>236</v>
      </c>
      <c r="F72" s="448">
        <v>45776</v>
      </c>
      <c r="G72" s="446" t="s">
        <v>87</v>
      </c>
      <c r="H72" s="11" t="s">
        <v>107</v>
      </c>
      <c r="I72" s="284">
        <v>0.7006944444444444</v>
      </c>
      <c r="J72" s="10" t="s">
        <v>145</v>
      </c>
      <c r="K72" s="273" t="s">
        <v>249</v>
      </c>
      <c r="L72" s="576"/>
      <c r="M72" s="10"/>
      <c r="N72" s="292"/>
      <c r="O72" s="292"/>
      <c r="P72" s="292"/>
      <c r="Q72" s="292"/>
      <c r="R72" s="292"/>
    </row>
    <row r="73" spans="1:18" ht="15">
      <c r="A73" s="266">
        <v>72</v>
      </c>
      <c r="B73" s="302" t="s">
        <v>162</v>
      </c>
      <c r="C73" s="435" t="s">
        <v>163</v>
      </c>
      <c r="D73" s="301">
        <v>3850</v>
      </c>
      <c r="E73" s="301" t="s">
        <v>236</v>
      </c>
      <c r="F73" s="448">
        <v>45776</v>
      </c>
      <c r="G73" s="446" t="s">
        <v>87</v>
      </c>
      <c r="H73" s="11" t="s">
        <v>106</v>
      </c>
      <c r="I73" s="284">
        <v>0.72013888888888888</v>
      </c>
      <c r="J73" s="10" t="s">
        <v>116</v>
      </c>
      <c r="K73" s="273" t="s">
        <v>250</v>
      </c>
      <c r="L73" s="576"/>
      <c r="M73" s="10"/>
      <c r="N73" s="292"/>
      <c r="O73" s="292"/>
      <c r="P73" s="292"/>
      <c r="Q73" s="292"/>
      <c r="R73" s="292"/>
    </row>
    <row r="74" spans="1:18" ht="15">
      <c r="A74" s="266">
        <v>73</v>
      </c>
      <c r="B74" s="302" t="s">
        <v>162</v>
      </c>
      <c r="C74" s="435" t="s">
        <v>163</v>
      </c>
      <c r="D74" s="301">
        <v>3850</v>
      </c>
      <c r="E74" s="301" t="s">
        <v>236</v>
      </c>
      <c r="F74" s="448">
        <v>45776</v>
      </c>
      <c r="G74" s="446" t="s">
        <v>87</v>
      </c>
      <c r="H74" s="11" t="s">
        <v>107</v>
      </c>
      <c r="I74" s="284">
        <v>0.72361111111111109</v>
      </c>
      <c r="J74" s="10" t="s">
        <v>111</v>
      </c>
      <c r="K74" s="273" t="s">
        <v>251</v>
      </c>
      <c r="L74" s="576"/>
      <c r="M74" s="10"/>
      <c r="N74" s="292"/>
      <c r="O74" s="292"/>
      <c r="P74" s="292"/>
      <c r="Q74" s="292"/>
      <c r="R74" s="292"/>
    </row>
    <row r="75" spans="1:18" ht="15">
      <c r="A75" s="266">
        <v>74</v>
      </c>
      <c r="B75" s="302" t="s">
        <v>162</v>
      </c>
      <c r="C75" s="435" t="s">
        <v>163</v>
      </c>
      <c r="D75" s="301">
        <v>3850</v>
      </c>
      <c r="E75" s="301" t="s">
        <v>236</v>
      </c>
      <c r="F75" s="448">
        <v>45776</v>
      </c>
      <c r="G75" s="446" t="s">
        <v>87</v>
      </c>
      <c r="H75" s="11" t="s">
        <v>107</v>
      </c>
      <c r="I75" s="284">
        <v>0.82013888888888886</v>
      </c>
      <c r="J75" s="10" t="s">
        <v>123</v>
      </c>
      <c r="K75" s="273" t="s">
        <v>252</v>
      </c>
      <c r="L75" s="576"/>
      <c r="M75" s="10"/>
      <c r="N75" s="292"/>
      <c r="O75" s="292"/>
      <c r="P75" s="292"/>
      <c r="Q75" s="292"/>
      <c r="R75" s="292"/>
    </row>
    <row r="76" spans="1:18" ht="15">
      <c r="A76" s="266">
        <v>75</v>
      </c>
      <c r="B76" s="302" t="s">
        <v>162</v>
      </c>
      <c r="C76" s="435" t="s">
        <v>163</v>
      </c>
      <c r="D76" s="301">
        <v>3850</v>
      </c>
      <c r="E76" s="301" t="s">
        <v>236</v>
      </c>
      <c r="F76" s="448">
        <v>45776</v>
      </c>
      <c r="G76" s="446" t="s">
        <v>87</v>
      </c>
      <c r="H76" s="11" t="s">
        <v>107</v>
      </c>
      <c r="I76" s="284">
        <v>0.82916666666666672</v>
      </c>
      <c r="J76" s="10" t="s">
        <v>118</v>
      </c>
      <c r="K76" s="273" t="s">
        <v>253</v>
      </c>
      <c r="L76" s="576"/>
      <c r="M76" s="10"/>
      <c r="N76" s="292"/>
      <c r="O76" s="292"/>
      <c r="P76" s="292"/>
      <c r="Q76" s="292"/>
      <c r="R76" s="292"/>
    </row>
    <row r="77" spans="1:18" ht="15">
      <c r="A77" s="266">
        <v>76</v>
      </c>
      <c r="B77" s="302" t="s">
        <v>162</v>
      </c>
      <c r="C77" s="435" t="s">
        <v>163</v>
      </c>
      <c r="D77" s="301">
        <v>3850</v>
      </c>
      <c r="E77" s="301" t="s">
        <v>236</v>
      </c>
      <c r="F77" s="448">
        <v>45776</v>
      </c>
      <c r="G77" s="446" t="s">
        <v>87</v>
      </c>
      <c r="H77" s="11" t="s">
        <v>107</v>
      </c>
      <c r="I77" s="284">
        <v>0.83263888888888893</v>
      </c>
      <c r="J77" s="10" t="s">
        <v>119</v>
      </c>
      <c r="K77" s="273" t="s">
        <v>254</v>
      </c>
      <c r="L77" s="576"/>
      <c r="M77" s="10"/>
      <c r="N77" s="292"/>
      <c r="O77" s="292"/>
      <c r="P77" s="292"/>
      <c r="Q77" s="292"/>
      <c r="R77" s="292"/>
    </row>
    <row r="78" spans="1:18" ht="15">
      <c r="A78" s="266">
        <v>77</v>
      </c>
      <c r="B78" s="302" t="s">
        <v>162</v>
      </c>
      <c r="C78" s="435" t="s">
        <v>163</v>
      </c>
      <c r="D78" s="301">
        <v>3850</v>
      </c>
      <c r="E78" s="301" t="s">
        <v>236</v>
      </c>
      <c r="F78" s="448">
        <v>45776</v>
      </c>
      <c r="G78" s="446" t="s">
        <v>87</v>
      </c>
      <c r="H78" s="450" t="s">
        <v>107</v>
      </c>
      <c r="I78" s="284">
        <v>0.83680555555555558</v>
      </c>
      <c r="J78" s="10" t="s">
        <v>118</v>
      </c>
      <c r="K78" s="273" t="s">
        <v>255</v>
      </c>
      <c r="L78" s="576"/>
      <c r="M78" s="10"/>
      <c r="N78" s="292"/>
      <c r="O78" s="292"/>
      <c r="P78" s="292"/>
      <c r="Q78" s="292"/>
      <c r="R78" s="292"/>
    </row>
    <row r="79" spans="1:18" ht="15">
      <c r="A79" s="266">
        <v>78</v>
      </c>
      <c r="B79" s="302" t="s">
        <v>162</v>
      </c>
      <c r="C79" s="435" t="s">
        <v>163</v>
      </c>
      <c r="D79" s="301">
        <v>3850</v>
      </c>
      <c r="E79" s="301" t="s">
        <v>236</v>
      </c>
      <c r="F79" s="448">
        <v>45776</v>
      </c>
      <c r="G79" s="446" t="s">
        <v>87</v>
      </c>
      <c r="H79" s="11" t="s">
        <v>107</v>
      </c>
      <c r="I79" s="284">
        <v>0.89375000000000004</v>
      </c>
      <c r="J79" s="10" t="s">
        <v>47</v>
      </c>
      <c r="K79" s="273" t="s">
        <v>256</v>
      </c>
      <c r="L79" s="576"/>
      <c r="M79" s="10"/>
      <c r="N79" s="292"/>
      <c r="O79" s="292"/>
      <c r="P79" s="292"/>
      <c r="Q79" s="292"/>
      <c r="R79" s="292"/>
    </row>
    <row r="80" spans="1:18" ht="15">
      <c r="A80" s="266">
        <v>79</v>
      </c>
      <c r="B80" s="302" t="s">
        <v>162</v>
      </c>
      <c r="C80" s="435" t="s">
        <v>163</v>
      </c>
      <c r="D80" s="301">
        <v>3850</v>
      </c>
      <c r="E80" s="301" t="s">
        <v>236</v>
      </c>
      <c r="F80" s="448">
        <v>45776</v>
      </c>
      <c r="G80" s="446" t="s">
        <v>87</v>
      </c>
      <c r="H80" s="11" t="s">
        <v>107</v>
      </c>
      <c r="I80" s="284">
        <v>0.90347222222222223</v>
      </c>
      <c r="J80" s="10" t="s">
        <v>145</v>
      </c>
      <c r="K80" s="273" t="s">
        <v>257</v>
      </c>
      <c r="L80" s="576"/>
      <c r="M80" s="10"/>
      <c r="N80" s="292"/>
      <c r="O80" s="292"/>
      <c r="P80" s="292"/>
      <c r="Q80" s="292"/>
      <c r="R80" s="292"/>
    </row>
    <row r="81" spans="1:18" ht="15">
      <c r="A81" s="266">
        <v>80</v>
      </c>
      <c r="B81" s="302" t="s">
        <v>162</v>
      </c>
      <c r="C81" s="435" t="s">
        <v>163</v>
      </c>
      <c r="D81" s="301">
        <v>3850</v>
      </c>
      <c r="E81" s="301" t="s">
        <v>236</v>
      </c>
      <c r="F81" s="448">
        <v>45776</v>
      </c>
      <c r="G81" s="446" t="s">
        <v>87</v>
      </c>
      <c r="H81" s="11" t="s">
        <v>107</v>
      </c>
      <c r="I81" s="284">
        <v>0.90902777777777777</v>
      </c>
      <c r="J81" s="10" t="s">
        <v>116</v>
      </c>
      <c r="K81" s="273" t="s">
        <v>258</v>
      </c>
      <c r="L81" s="576"/>
      <c r="M81" s="10"/>
      <c r="N81" s="292"/>
      <c r="O81" s="292"/>
      <c r="P81" s="292"/>
      <c r="Q81" s="292"/>
      <c r="R81" s="292"/>
    </row>
    <row r="82" spans="1:18" ht="15">
      <c r="A82" s="266">
        <v>81</v>
      </c>
      <c r="B82" s="302" t="s">
        <v>162</v>
      </c>
      <c r="C82" s="435" t="s">
        <v>163</v>
      </c>
      <c r="D82" s="301">
        <v>3850</v>
      </c>
      <c r="E82" s="301" t="s">
        <v>236</v>
      </c>
      <c r="F82" s="448">
        <v>45776</v>
      </c>
      <c r="G82" s="446" t="s">
        <v>87</v>
      </c>
      <c r="H82" s="11" t="s">
        <v>107</v>
      </c>
      <c r="I82" s="284">
        <v>0.90972222222222221</v>
      </c>
      <c r="J82" s="10" t="s">
        <v>116</v>
      </c>
      <c r="K82" s="273" t="s">
        <v>259</v>
      </c>
      <c r="L82" s="576"/>
      <c r="M82" s="10"/>
      <c r="N82" s="292"/>
      <c r="O82" s="292"/>
      <c r="P82" s="292"/>
      <c r="Q82" s="292"/>
      <c r="R82" s="292"/>
    </row>
    <row r="83" spans="1:18" ht="15">
      <c r="A83" s="266">
        <v>82</v>
      </c>
      <c r="B83" s="302" t="s">
        <v>162</v>
      </c>
      <c r="C83" s="435" t="s">
        <v>163</v>
      </c>
      <c r="D83" s="301">
        <v>3850</v>
      </c>
      <c r="E83" s="301" t="s">
        <v>236</v>
      </c>
      <c r="F83" s="448">
        <v>45776</v>
      </c>
      <c r="G83" s="446" t="s">
        <v>87</v>
      </c>
      <c r="H83" s="11" t="s">
        <v>107</v>
      </c>
      <c r="I83" s="284">
        <v>0.91736111111111107</v>
      </c>
      <c r="J83" s="10" t="s">
        <v>119</v>
      </c>
      <c r="K83" s="273" t="s">
        <v>260</v>
      </c>
      <c r="L83" s="576"/>
      <c r="M83" s="10"/>
      <c r="N83" s="292"/>
      <c r="O83" s="292"/>
      <c r="P83" s="292"/>
      <c r="Q83" s="292"/>
      <c r="R83" s="292"/>
    </row>
    <row r="84" spans="1:18" ht="30.75">
      <c r="A84" s="266">
        <v>83</v>
      </c>
      <c r="B84" s="302" t="s">
        <v>162</v>
      </c>
      <c r="C84" s="435" t="s">
        <v>163</v>
      </c>
      <c r="D84" s="301">
        <v>3850</v>
      </c>
      <c r="E84" s="301" t="s">
        <v>236</v>
      </c>
      <c r="F84" s="448">
        <v>45776</v>
      </c>
      <c r="G84" s="446" t="s">
        <v>87</v>
      </c>
      <c r="H84" s="11" t="s">
        <v>107</v>
      </c>
      <c r="I84" s="284">
        <v>0.92500000000000004</v>
      </c>
      <c r="J84" s="10" t="s">
        <v>145</v>
      </c>
      <c r="K84" s="275" t="s">
        <v>261</v>
      </c>
      <c r="L84" s="576"/>
      <c r="M84" s="10"/>
      <c r="N84" s="292"/>
      <c r="O84" s="292"/>
      <c r="P84" s="292"/>
      <c r="Q84" s="292"/>
      <c r="R84" s="292"/>
    </row>
    <row r="85" spans="1:18" ht="15">
      <c r="A85" s="266">
        <v>84</v>
      </c>
      <c r="B85" s="302" t="s">
        <v>162</v>
      </c>
      <c r="C85" s="435" t="s">
        <v>163</v>
      </c>
      <c r="D85" s="301">
        <v>3850</v>
      </c>
      <c r="E85" s="301" t="s">
        <v>236</v>
      </c>
      <c r="F85" s="448">
        <v>45776</v>
      </c>
      <c r="G85" s="446" t="s">
        <v>87</v>
      </c>
      <c r="H85" s="11" t="s">
        <v>107</v>
      </c>
      <c r="I85" s="284">
        <v>0.96250000000000002</v>
      </c>
      <c r="J85" s="10" t="s">
        <v>145</v>
      </c>
      <c r="K85" s="275" t="s">
        <v>262</v>
      </c>
      <c r="L85" s="576"/>
      <c r="M85" s="10"/>
      <c r="N85" s="292"/>
      <c r="O85" s="292"/>
      <c r="P85" s="292"/>
      <c r="Q85" s="292"/>
      <c r="R85" s="292"/>
    </row>
    <row r="86" spans="1:18" ht="15">
      <c r="A86" s="266">
        <v>85</v>
      </c>
      <c r="B86" s="302" t="s">
        <v>162</v>
      </c>
      <c r="C86" s="435" t="s">
        <v>163</v>
      </c>
      <c r="D86" s="301">
        <v>3850</v>
      </c>
      <c r="E86" s="301" t="s">
        <v>236</v>
      </c>
      <c r="F86" s="448">
        <v>45777</v>
      </c>
      <c r="G86" s="446" t="s">
        <v>87</v>
      </c>
      <c r="H86" s="11" t="s">
        <v>107</v>
      </c>
      <c r="I86" s="284">
        <v>1.1111111111111112E-2</v>
      </c>
      <c r="J86" s="301" t="s">
        <v>145</v>
      </c>
      <c r="K86" s="275" t="s">
        <v>263</v>
      </c>
      <c r="L86" s="576"/>
      <c r="M86" s="10"/>
      <c r="N86" s="292"/>
      <c r="O86" s="292"/>
      <c r="P86" s="292"/>
      <c r="Q86" s="292"/>
      <c r="R86" s="292"/>
    </row>
    <row r="87" spans="1:18" ht="45.75">
      <c r="A87" s="266">
        <v>86</v>
      </c>
      <c r="B87" s="302" t="s">
        <v>162</v>
      </c>
      <c r="C87" s="435" t="s">
        <v>163</v>
      </c>
      <c r="D87" s="301">
        <v>3850</v>
      </c>
      <c r="E87" s="301" t="s">
        <v>236</v>
      </c>
      <c r="F87" s="448">
        <v>45777</v>
      </c>
      <c r="G87" s="446" t="s">
        <v>87</v>
      </c>
      <c r="H87" s="11" t="s">
        <v>107</v>
      </c>
      <c r="I87" s="284">
        <v>2.013888888888889E-2</v>
      </c>
      <c r="J87" s="301" t="s">
        <v>123</v>
      </c>
      <c r="K87" s="275" t="s">
        <v>264</v>
      </c>
      <c r="L87" s="576"/>
      <c r="M87" s="10"/>
      <c r="N87" s="292"/>
      <c r="O87" s="292"/>
      <c r="P87" s="292"/>
      <c r="Q87" s="292"/>
      <c r="R87" s="292"/>
    </row>
    <row r="88" spans="1:18" ht="15">
      <c r="A88" s="266">
        <v>87</v>
      </c>
      <c r="B88" s="302" t="s">
        <v>162</v>
      </c>
      <c r="C88" s="435" t="s">
        <v>163</v>
      </c>
      <c r="D88" s="301">
        <v>3850</v>
      </c>
      <c r="E88" s="301" t="s">
        <v>236</v>
      </c>
      <c r="F88" s="448">
        <v>45777</v>
      </c>
      <c r="G88" s="446" t="s">
        <v>87</v>
      </c>
      <c r="H88" s="11" t="s">
        <v>107</v>
      </c>
      <c r="I88" s="284">
        <v>0.52777777777777779</v>
      </c>
      <c r="J88" s="301" t="s">
        <v>123</v>
      </c>
      <c r="K88" s="273" t="s">
        <v>265</v>
      </c>
      <c r="L88" s="576"/>
      <c r="M88" s="10"/>
      <c r="N88" s="292"/>
      <c r="O88" s="292"/>
      <c r="P88" s="292"/>
      <c r="Q88" s="292"/>
      <c r="R88" s="292"/>
    </row>
    <row r="89" spans="1:18" ht="15">
      <c r="A89" s="266">
        <v>88</v>
      </c>
      <c r="B89" s="302" t="s">
        <v>162</v>
      </c>
      <c r="C89" s="435" t="s">
        <v>163</v>
      </c>
      <c r="D89" s="301">
        <v>3850</v>
      </c>
      <c r="E89" s="301" t="s">
        <v>236</v>
      </c>
      <c r="F89" s="448">
        <v>45777</v>
      </c>
      <c r="G89" s="446" t="s">
        <v>87</v>
      </c>
      <c r="H89" s="11" t="s">
        <v>106</v>
      </c>
      <c r="I89" s="284">
        <v>0.53333333333333333</v>
      </c>
      <c r="J89" s="301" t="s">
        <v>110</v>
      </c>
      <c r="K89" s="273" t="s">
        <v>266</v>
      </c>
      <c r="L89" s="580"/>
      <c r="M89" s="263"/>
      <c r="N89" s="292"/>
      <c r="O89" s="292"/>
      <c r="P89" s="292"/>
      <c r="Q89" s="292"/>
      <c r="R89" s="292"/>
    </row>
    <row r="90" spans="1:18" ht="15">
      <c r="A90" s="266">
        <v>89</v>
      </c>
      <c r="B90" s="11" t="s">
        <v>162</v>
      </c>
      <c r="C90" s="435" t="s">
        <v>163</v>
      </c>
      <c r="D90" s="10">
        <v>3850</v>
      </c>
      <c r="E90" s="10" t="s">
        <v>236</v>
      </c>
      <c r="F90" s="448">
        <v>45777</v>
      </c>
      <c r="G90" s="446" t="s">
        <v>87</v>
      </c>
      <c r="H90" s="11" t="s">
        <v>106</v>
      </c>
      <c r="I90" s="284">
        <v>5.2083333333333336E-2</v>
      </c>
      <c r="J90" s="301" t="s">
        <v>110</v>
      </c>
      <c r="K90" s="282" t="s">
        <v>267</v>
      </c>
      <c r="L90" s="576"/>
      <c r="M90" s="10"/>
      <c r="N90" s="292"/>
      <c r="O90" s="292"/>
      <c r="P90" s="292"/>
      <c r="Q90" s="292"/>
      <c r="R90" s="292"/>
    </row>
    <row r="91" spans="1:18" ht="15">
      <c r="A91" s="266">
        <v>90</v>
      </c>
      <c r="B91" s="11" t="s">
        <v>162</v>
      </c>
      <c r="C91" s="435" t="s">
        <v>163</v>
      </c>
      <c r="D91" s="10">
        <v>3850</v>
      </c>
      <c r="E91" s="10" t="s">
        <v>236</v>
      </c>
      <c r="F91" s="448">
        <v>45777</v>
      </c>
      <c r="G91" s="446" t="s">
        <v>87</v>
      </c>
      <c r="H91" s="11" t="s">
        <v>107</v>
      </c>
      <c r="I91" s="284">
        <v>6.5277777777777782E-2</v>
      </c>
      <c r="J91" s="10" t="s">
        <v>111</v>
      </c>
      <c r="K91" s="282" t="s">
        <v>268</v>
      </c>
      <c r="L91" s="576"/>
      <c r="M91" s="10"/>
      <c r="N91" s="289"/>
      <c r="O91" s="289"/>
      <c r="P91" s="289"/>
      <c r="Q91" s="289"/>
      <c r="R91" s="289"/>
    </row>
    <row r="92" spans="1:18" ht="15">
      <c r="A92" s="266">
        <v>91</v>
      </c>
      <c r="B92" s="11" t="s">
        <v>166</v>
      </c>
      <c r="C92" s="435" t="s">
        <v>163</v>
      </c>
      <c r="D92" s="10">
        <v>3850</v>
      </c>
      <c r="E92" s="10" t="s">
        <v>269</v>
      </c>
      <c r="F92" s="255">
        <v>45777</v>
      </c>
      <c r="G92" s="446" t="s">
        <v>87</v>
      </c>
      <c r="H92" s="10" t="s">
        <v>106</v>
      </c>
      <c r="I92" s="284">
        <v>0.2986111111111111</v>
      </c>
      <c r="J92" s="10" t="s">
        <v>145</v>
      </c>
      <c r="K92" s="282" t="s">
        <v>270</v>
      </c>
      <c r="L92" s="576"/>
      <c r="M92" s="10"/>
      <c r="N92" s="577">
        <v>198</v>
      </c>
      <c r="O92" s="578">
        <v>0.27841435185185187</v>
      </c>
      <c r="P92" s="577" t="s">
        <v>223</v>
      </c>
      <c r="Q92" s="579" t="s">
        <v>271</v>
      </c>
      <c r="R92" s="579">
        <v>21</v>
      </c>
    </row>
    <row r="93" spans="1:18" ht="15">
      <c r="A93" s="266">
        <v>92</v>
      </c>
      <c r="B93" s="11" t="s">
        <v>166</v>
      </c>
      <c r="C93" s="435" t="s">
        <v>163</v>
      </c>
      <c r="D93" s="10">
        <v>3850</v>
      </c>
      <c r="E93" s="10" t="s">
        <v>269</v>
      </c>
      <c r="F93" s="255">
        <v>45777</v>
      </c>
      <c r="G93" s="446" t="s">
        <v>87</v>
      </c>
      <c r="H93" s="10" t="s">
        <v>106</v>
      </c>
      <c r="I93" s="284">
        <v>0.31666666666666665</v>
      </c>
      <c r="J93" s="10" t="s">
        <v>145</v>
      </c>
      <c r="K93" s="282" t="s">
        <v>272</v>
      </c>
      <c r="L93" s="576"/>
      <c r="M93" s="10"/>
      <c r="N93" s="577"/>
      <c r="O93" s="578"/>
      <c r="P93" s="577"/>
      <c r="Q93" s="579"/>
      <c r="R93" s="579"/>
    </row>
    <row r="94" spans="1:18" ht="15">
      <c r="A94" s="266">
        <v>93</v>
      </c>
      <c r="B94" s="11" t="s">
        <v>166</v>
      </c>
      <c r="C94" s="435" t="s">
        <v>163</v>
      </c>
      <c r="D94" s="10">
        <v>3850</v>
      </c>
      <c r="E94" s="10" t="s">
        <v>273</v>
      </c>
      <c r="F94" s="255">
        <v>45777</v>
      </c>
      <c r="G94" s="446" t="s">
        <v>87</v>
      </c>
      <c r="H94" s="10" t="s">
        <v>107</v>
      </c>
      <c r="I94" s="284">
        <v>0.32430555555555557</v>
      </c>
      <c r="J94" s="10" t="s">
        <v>145</v>
      </c>
      <c r="K94" s="282" t="s">
        <v>274</v>
      </c>
      <c r="L94" s="576"/>
      <c r="M94" s="10"/>
      <c r="N94" s="577"/>
      <c r="O94" s="578"/>
      <c r="P94" s="577"/>
      <c r="Q94" s="579"/>
      <c r="R94" s="579"/>
    </row>
    <row r="95" spans="1:18" ht="15">
      <c r="A95" s="266">
        <v>94</v>
      </c>
      <c r="B95" s="11" t="s">
        <v>166</v>
      </c>
      <c r="C95" s="435" t="s">
        <v>163</v>
      </c>
      <c r="D95" s="10">
        <v>3850</v>
      </c>
      <c r="E95" s="10" t="s">
        <v>273</v>
      </c>
      <c r="F95" s="255">
        <v>45777</v>
      </c>
      <c r="G95" s="446" t="s">
        <v>87</v>
      </c>
      <c r="H95" s="10" t="s">
        <v>107</v>
      </c>
      <c r="I95" s="284">
        <v>0.34930555555555554</v>
      </c>
      <c r="J95" s="10" t="s">
        <v>47</v>
      </c>
      <c r="K95" s="282" t="s">
        <v>275</v>
      </c>
      <c r="L95" s="576"/>
      <c r="M95" s="10"/>
      <c r="N95" s="577"/>
      <c r="O95" s="578"/>
      <c r="P95" s="577"/>
      <c r="Q95" s="579"/>
      <c r="R95" s="579"/>
    </row>
    <row r="96" spans="1:18" ht="30.75">
      <c r="A96" s="266">
        <v>95</v>
      </c>
      <c r="B96" s="11" t="s">
        <v>166</v>
      </c>
      <c r="C96" s="435" t="s">
        <v>163</v>
      </c>
      <c r="D96" s="10">
        <v>3850</v>
      </c>
      <c r="E96" s="10" t="s">
        <v>269</v>
      </c>
      <c r="F96" s="255">
        <v>45777</v>
      </c>
      <c r="G96" s="446" t="s">
        <v>87</v>
      </c>
      <c r="H96" s="10" t="s">
        <v>106</v>
      </c>
      <c r="I96" s="284">
        <v>0.40069444444444446</v>
      </c>
      <c r="J96" s="10" t="s">
        <v>145</v>
      </c>
      <c r="K96" s="282" t="s">
        <v>276</v>
      </c>
      <c r="L96" s="576"/>
      <c r="M96" s="10"/>
      <c r="N96" s="577"/>
      <c r="O96" s="578"/>
      <c r="P96" s="577"/>
      <c r="Q96" s="579"/>
      <c r="R96" s="579"/>
    </row>
    <row r="97" spans="1:18" ht="15">
      <c r="A97" s="266">
        <v>96</v>
      </c>
      <c r="B97" s="11" t="s">
        <v>166</v>
      </c>
      <c r="C97" s="435" t="s">
        <v>163</v>
      </c>
      <c r="D97" s="10">
        <v>3850</v>
      </c>
      <c r="E97" s="10" t="s">
        <v>269</v>
      </c>
      <c r="F97" s="255">
        <v>45777</v>
      </c>
      <c r="G97" s="446" t="s">
        <v>87</v>
      </c>
      <c r="H97" s="10" t="s">
        <v>106</v>
      </c>
      <c r="I97" s="284">
        <v>0.40555555555555556</v>
      </c>
      <c r="J97" s="10" t="s">
        <v>145</v>
      </c>
      <c r="K97" s="282" t="s">
        <v>277</v>
      </c>
      <c r="L97" s="576"/>
      <c r="M97" s="10"/>
      <c r="N97" s="577"/>
      <c r="O97" s="578"/>
      <c r="P97" s="577"/>
      <c r="Q97" s="579"/>
      <c r="R97" s="579"/>
    </row>
    <row r="98" spans="1:18" ht="30.75">
      <c r="A98" s="266">
        <v>97</v>
      </c>
      <c r="B98" s="11" t="s">
        <v>166</v>
      </c>
      <c r="C98" s="435" t="s">
        <v>163</v>
      </c>
      <c r="D98" s="10">
        <v>3850</v>
      </c>
      <c r="E98" s="10" t="s">
        <v>273</v>
      </c>
      <c r="F98" s="255">
        <v>45777</v>
      </c>
      <c r="G98" s="446" t="s">
        <v>87</v>
      </c>
      <c r="H98" s="10" t="s">
        <v>107</v>
      </c>
      <c r="I98" s="284">
        <v>0.41319444444444442</v>
      </c>
      <c r="J98" s="10" t="s">
        <v>145</v>
      </c>
      <c r="K98" s="282" t="s">
        <v>278</v>
      </c>
      <c r="L98" s="576"/>
      <c r="M98" s="10"/>
      <c r="N98" s="577"/>
      <c r="O98" s="578"/>
      <c r="P98" s="577"/>
      <c r="Q98" s="579"/>
      <c r="R98" s="579"/>
    </row>
    <row r="99" spans="1:18" ht="15">
      <c r="A99" s="266">
        <v>98</v>
      </c>
      <c r="B99" s="11" t="s">
        <v>166</v>
      </c>
      <c r="C99" s="435" t="s">
        <v>163</v>
      </c>
      <c r="D99" s="10">
        <v>3850</v>
      </c>
      <c r="E99" s="10" t="s">
        <v>273</v>
      </c>
      <c r="F99" s="255">
        <v>45777</v>
      </c>
      <c r="G99" s="446" t="s">
        <v>87</v>
      </c>
      <c r="H99" s="10" t="s">
        <v>107</v>
      </c>
      <c r="I99" s="284">
        <v>0.47430555555555554</v>
      </c>
      <c r="J99" s="10" t="s">
        <v>122</v>
      </c>
      <c r="K99" s="282" t="s">
        <v>279</v>
      </c>
      <c r="L99" s="576"/>
      <c r="M99" s="10"/>
      <c r="N99" s="577"/>
      <c r="O99" s="578"/>
      <c r="P99" s="577"/>
      <c r="Q99" s="579"/>
      <c r="R99" s="579"/>
    </row>
    <row r="100" spans="1:18" ht="15">
      <c r="A100" s="266">
        <v>99</v>
      </c>
      <c r="B100" s="11" t="s">
        <v>166</v>
      </c>
      <c r="C100" s="435" t="s">
        <v>163</v>
      </c>
      <c r="D100" s="10">
        <v>3850</v>
      </c>
      <c r="E100" s="10" t="s">
        <v>273</v>
      </c>
      <c r="F100" s="255">
        <v>45777</v>
      </c>
      <c r="G100" s="446" t="s">
        <v>87</v>
      </c>
      <c r="H100" s="10" t="s">
        <v>107</v>
      </c>
      <c r="I100" s="284">
        <v>0.47986111111111113</v>
      </c>
      <c r="J100" s="10" t="s">
        <v>117</v>
      </c>
      <c r="K100" s="282" t="s">
        <v>280</v>
      </c>
      <c r="L100" s="576"/>
      <c r="M100" s="10"/>
      <c r="N100" s="577"/>
      <c r="O100" s="578"/>
      <c r="P100" s="577"/>
      <c r="Q100" s="579"/>
      <c r="R100" s="579"/>
    </row>
    <row r="101" spans="1:18" ht="30.75">
      <c r="A101" s="266">
        <v>100</v>
      </c>
      <c r="B101" s="11" t="s">
        <v>166</v>
      </c>
      <c r="C101" s="435" t="s">
        <v>163</v>
      </c>
      <c r="D101" s="10">
        <v>3850</v>
      </c>
      <c r="E101" s="10" t="s">
        <v>273</v>
      </c>
      <c r="F101" s="255">
        <v>45777</v>
      </c>
      <c r="G101" s="446" t="s">
        <v>87</v>
      </c>
      <c r="H101" s="10" t="s">
        <v>107</v>
      </c>
      <c r="I101" s="284">
        <v>0.48333333333333334</v>
      </c>
      <c r="J101" s="10" t="s">
        <v>145</v>
      </c>
      <c r="K101" s="282" t="s">
        <v>281</v>
      </c>
      <c r="L101" s="576"/>
      <c r="M101" s="10"/>
      <c r="N101" s="577"/>
      <c r="O101" s="578"/>
      <c r="P101" s="577"/>
      <c r="Q101" s="579"/>
      <c r="R101" s="579"/>
    </row>
    <row r="102" spans="1:18" ht="15">
      <c r="A102" s="266">
        <v>101</v>
      </c>
      <c r="B102" s="11" t="s">
        <v>166</v>
      </c>
      <c r="C102" s="435" t="s">
        <v>163</v>
      </c>
      <c r="D102" s="10">
        <v>3850</v>
      </c>
      <c r="E102" s="10" t="s">
        <v>273</v>
      </c>
      <c r="F102" s="255">
        <v>45777</v>
      </c>
      <c r="G102" s="446" t="s">
        <v>87</v>
      </c>
      <c r="H102" s="10" t="s">
        <v>107</v>
      </c>
      <c r="I102" s="284">
        <v>0.48333333333333334</v>
      </c>
      <c r="J102" s="10" t="s">
        <v>145</v>
      </c>
      <c r="K102" s="282" t="s">
        <v>282</v>
      </c>
      <c r="L102" s="576"/>
      <c r="M102" s="10"/>
      <c r="N102" s="577"/>
      <c r="O102" s="578"/>
      <c r="P102" s="577"/>
      <c r="Q102" s="579"/>
      <c r="R102" s="579"/>
    </row>
    <row r="103" spans="1:18" ht="30.75">
      <c r="A103" s="266">
        <v>102</v>
      </c>
      <c r="B103" s="11" t="s">
        <v>166</v>
      </c>
      <c r="C103" s="435" t="s">
        <v>163</v>
      </c>
      <c r="D103" s="10">
        <v>3850</v>
      </c>
      <c r="E103" s="10" t="s">
        <v>269</v>
      </c>
      <c r="F103" s="255">
        <v>45777</v>
      </c>
      <c r="G103" s="446" t="s">
        <v>87</v>
      </c>
      <c r="H103" s="10" t="s">
        <v>106</v>
      </c>
      <c r="I103" s="284">
        <v>0.4909722222222222</v>
      </c>
      <c r="J103" s="10" t="s">
        <v>145</v>
      </c>
      <c r="K103" s="282" t="s">
        <v>283</v>
      </c>
      <c r="L103" s="576"/>
      <c r="M103" s="10"/>
      <c r="N103" s="577"/>
      <c r="O103" s="578"/>
      <c r="P103" s="577"/>
      <c r="Q103" s="579"/>
      <c r="R103" s="579"/>
    </row>
    <row r="104" spans="1:18" ht="15">
      <c r="A104" s="266">
        <v>103</v>
      </c>
      <c r="B104" s="11" t="s">
        <v>166</v>
      </c>
      <c r="C104" s="435" t="s">
        <v>163</v>
      </c>
      <c r="D104" s="10">
        <v>3850</v>
      </c>
      <c r="E104" s="10" t="s">
        <v>269</v>
      </c>
      <c r="F104" s="255">
        <v>45777</v>
      </c>
      <c r="G104" s="446" t="s">
        <v>87</v>
      </c>
      <c r="H104" s="10" t="s">
        <v>106</v>
      </c>
      <c r="I104" s="284">
        <v>0.49305555555555558</v>
      </c>
      <c r="J104" s="10" t="s">
        <v>145</v>
      </c>
      <c r="K104" s="282" t="s">
        <v>284</v>
      </c>
      <c r="L104" s="576"/>
      <c r="M104" s="10"/>
      <c r="N104" s="577"/>
      <c r="O104" s="578"/>
      <c r="P104" s="577"/>
      <c r="Q104" s="579"/>
      <c r="R104" s="579"/>
    </row>
    <row r="105" spans="1:18" ht="15">
      <c r="A105" s="266">
        <v>104</v>
      </c>
      <c r="B105" s="11" t="s">
        <v>166</v>
      </c>
      <c r="C105" s="435" t="s">
        <v>163</v>
      </c>
      <c r="D105" s="10">
        <v>3850</v>
      </c>
      <c r="E105" s="10" t="s">
        <v>269</v>
      </c>
      <c r="F105" s="255">
        <v>45777</v>
      </c>
      <c r="G105" s="446" t="s">
        <v>87</v>
      </c>
      <c r="H105" s="10" t="s">
        <v>106</v>
      </c>
      <c r="I105" s="284">
        <v>0.49583333333333335</v>
      </c>
      <c r="J105" s="10" t="s">
        <v>123</v>
      </c>
      <c r="K105" s="282" t="s">
        <v>285</v>
      </c>
      <c r="L105" s="576"/>
      <c r="M105" s="10"/>
      <c r="N105" s="577"/>
      <c r="O105" s="578"/>
      <c r="P105" s="577"/>
      <c r="Q105" s="579"/>
      <c r="R105" s="579"/>
    </row>
    <row r="106" spans="1:18" ht="15">
      <c r="A106" s="266">
        <v>105</v>
      </c>
      <c r="B106" s="11" t="s">
        <v>166</v>
      </c>
      <c r="C106" s="435" t="s">
        <v>163</v>
      </c>
      <c r="D106" s="10">
        <v>3850</v>
      </c>
      <c r="E106" s="10" t="s">
        <v>269</v>
      </c>
      <c r="F106" s="255">
        <v>45777</v>
      </c>
      <c r="G106" s="446" t="s">
        <v>87</v>
      </c>
      <c r="H106" s="10" t="s">
        <v>106</v>
      </c>
      <c r="I106" s="284">
        <v>0.49652777777777779</v>
      </c>
      <c r="J106" s="10" t="s">
        <v>124</v>
      </c>
      <c r="K106" s="282" t="s">
        <v>286</v>
      </c>
      <c r="L106" s="576"/>
      <c r="M106" s="10"/>
      <c r="N106" s="577"/>
      <c r="O106" s="578"/>
      <c r="P106" s="577"/>
      <c r="Q106" s="579"/>
      <c r="R106" s="579"/>
    </row>
    <row r="107" spans="1:18" ht="15">
      <c r="A107" s="266">
        <v>106</v>
      </c>
      <c r="B107" s="11" t="s">
        <v>166</v>
      </c>
      <c r="C107" s="435" t="s">
        <v>163</v>
      </c>
      <c r="D107" s="10">
        <v>3850</v>
      </c>
      <c r="E107" s="10" t="s">
        <v>273</v>
      </c>
      <c r="F107" s="255">
        <v>45777</v>
      </c>
      <c r="G107" s="446" t="s">
        <v>87</v>
      </c>
      <c r="H107" s="10" t="s">
        <v>107</v>
      </c>
      <c r="I107" s="284">
        <v>0.50277777777777777</v>
      </c>
      <c r="J107" s="10" t="s">
        <v>111</v>
      </c>
      <c r="K107" s="282" t="s">
        <v>287</v>
      </c>
      <c r="L107" s="576"/>
      <c r="M107" s="10"/>
      <c r="N107" s="577"/>
      <c r="O107" s="578"/>
      <c r="P107" s="577"/>
      <c r="Q107" s="579"/>
      <c r="R107" s="579"/>
    </row>
    <row r="108" spans="1:18" ht="15">
      <c r="A108" s="266">
        <v>107</v>
      </c>
      <c r="B108" s="11" t="s">
        <v>166</v>
      </c>
      <c r="C108" s="435" t="s">
        <v>163</v>
      </c>
      <c r="D108" s="10">
        <v>3850</v>
      </c>
      <c r="E108" s="10" t="s">
        <v>273</v>
      </c>
      <c r="F108" s="255">
        <v>45777</v>
      </c>
      <c r="G108" s="446" t="s">
        <v>87</v>
      </c>
      <c r="H108" s="10" t="s">
        <v>107</v>
      </c>
      <c r="I108" s="284">
        <v>0.50416666666666665</v>
      </c>
      <c r="J108" s="10" t="s">
        <v>145</v>
      </c>
      <c r="K108" s="282" t="s">
        <v>288</v>
      </c>
      <c r="L108" s="576"/>
      <c r="M108" s="10"/>
      <c r="N108" s="577"/>
      <c r="O108" s="578"/>
      <c r="P108" s="577"/>
      <c r="Q108" s="579"/>
      <c r="R108" s="579"/>
    </row>
    <row r="109" spans="1:18" ht="15">
      <c r="A109" s="266">
        <v>108</v>
      </c>
      <c r="B109" s="11" t="s">
        <v>166</v>
      </c>
      <c r="C109" s="435" t="s">
        <v>163</v>
      </c>
      <c r="D109" s="10">
        <v>3850</v>
      </c>
      <c r="E109" s="10" t="s">
        <v>269</v>
      </c>
      <c r="F109" s="255">
        <v>45777</v>
      </c>
      <c r="G109" s="446" t="s">
        <v>87</v>
      </c>
      <c r="H109" s="10" t="s">
        <v>106</v>
      </c>
      <c r="I109" s="284">
        <v>0.50555555555555554</v>
      </c>
      <c r="J109" s="10" t="s">
        <v>145</v>
      </c>
      <c r="K109" s="282" t="s">
        <v>289</v>
      </c>
      <c r="L109" s="576"/>
      <c r="M109" s="10"/>
      <c r="N109" s="577"/>
      <c r="O109" s="578"/>
      <c r="P109" s="577"/>
      <c r="Q109" s="579"/>
      <c r="R109" s="579"/>
    </row>
    <row r="110" spans="1:18" ht="15">
      <c r="A110" s="266">
        <v>109</v>
      </c>
      <c r="B110" s="11" t="s">
        <v>166</v>
      </c>
      <c r="C110" s="435" t="s">
        <v>163</v>
      </c>
      <c r="D110" s="10">
        <v>3850</v>
      </c>
      <c r="E110" s="10" t="s">
        <v>269</v>
      </c>
      <c r="F110" s="255">
        <v>45777</v>
      </c>
      <c r="G110" s="446" t="s">
        <v>87</v>
      </c>
      <c r="H110" s="10" t="s">
        <v>106</v>
      </c>
      <c r="I110" s="284">
        <v>0.5083333333333333</v>
      </c>
      <c r="J110" s="10" t="s">
        <v>145</v>
      </c>
      <c r="K110" s="282" t="s">
        <v>290</v>
      </c>
      <c r="L110" s="576"/>
      <c r="M110" s="10"/>
      <c r="N110" s="577"/>
      <c r="O110" s="578"/>
      <c r="P110" s="577"/>
      <c r="Q110" s="579"/>
      <c r="R110" s="579"/>
    </row>
    <row r="111" spans="1:18" ht="15">
      <c r="A111" s="266">
        <v>110</v>
      </c>
      <c r="B111" s="11" t="s">
        <v>166</v>
      </c>
      <c r="C111" s="435" t="s">
        <v>163</v>
      </c>
      <c r="D111" s="10">
        <v>3850</v>
      </c>
      <c r="E111" s="10" t="s">
        <v>273</v>
      </c>
      <c r="F111" s="255">
        <v>45777</v>
      </c>
      <c r="G111" s="446" t="s">
        <v>87</v>
      </c>
      <c r="H111" s="10" t="s">
        <v>107</v>
      </c>
      <c r="I111" s="284">
        <v>0.5444444444444444</v>
      </c>
      <c r="J111" s="10" t="s">
        <v>122</v>
      </c>
      <c r="K111" s="282" t="s">
        <v>291</v>
      </c>
      <c r="L111" s="576"/>
      <c r="M111" s="10"/>
      <c r="N111" s="577"/>
      <c r="O111" s="578"/>
      <c r="P111" s="577"/>
      <c r="Q111" s="579"/>
      <c r="R111" s="579"/>
    </row>
    <row r="112" spans="1:18" ht="15">
      <c r="A112" s="266">
        <v>111</v>
      </c>
      <c r="B112" s="285" t="s">
        <v>166</v>
      </c>
      <c r="C112" s="435" t="s">
        <v>163</v>
      </c>
      <c r="D112" s="263">
        <v>3850</v>
      </c>
      <c r="E112" s="263" t="s">
        <v>273</v>
      </c>
      <c r="F112" s="255">
        <v>45777</v>
      </c>
      <c r="G112" s="446" t="s">
        <v>87</v>
      </c>
      <c r="H112" s="263" t="s">
        <v>107</v>
      </c>
      <c r="I112" s="284">
        <v>0.55208333333333337</v>
      </c>
      <c r="J112" s="263" t="s">
        <v>123</v>
      </c>
      <c r="K112" s="265" t="s">
        <v>292</v>
      </c>
      <c r="L112" s="580"/>
      <c r="M112" s="263"/>
      <c r="N112" s="581"/>
      <c r="O112" s="582"/>
      <c r="P112" s="581"/>
      <c r="Q112" s="583"/>
      <c r="R112" s="583"/>
    </row>
    <row r="113" spans="1:18" ht="15">
      <c r="A113" s="266">
        <v>112</v>
      </c>
      <c r="B113" s="11" t="s">
        <v>162</v>
      </c>
      <c r="C113" s="435" t="s">
        <v>163</v>
      </c>
      <c r="D113" s="10">
        <v>3850</v>
      </c>
      <c r="E113" s="10" t="s">
        <v>236</v>
      </c>
      <c r="F113" s="255">
        <v>45777</v>
      </c>
      <c r="G113" s="446" t="s">
        <v>87</v>
      </c>
      <c r="H113" s="10" t="s">
        <v>107</v>
      </c>
      <c r="I113" s="284">
        <v>0.75208333333333333</v>
      </c>
      <c r="J113" s="10" t="s">
        <v>122</v>
      </c>
      <c r="K113" s="282" t="s">
        <v>293</v>
      </c>
      <c r="L113" s="576"/>
      <c r="M113" s="10"/>
      <c r="N113" s="577">
        <v>259</v>
      </c>
      <c r="O113" s="578">
        <v>0.3162847222222222</v>
      </c>
      <c r="P113" s="577" t="s">
        <v>238</v>
      </c>
      <c r="Q113" s="579" t="s">
        <v>224</v>
      </c>
      <c r="R113" s="579">
        <v>20</v>
      </c>
    </row>
    <row r="114" spans="1:18" ht="15">
      <c r="A114" s="266">
        <v>113</v>
      </c>
      <c r="B114" s="11" t="s">
        <v>162</v>
      </c>
      <c r="C114" s="435" t="s">
        <v>163</v>
      </c>
      <c r="D114" s="10">
        <v>3850</v>
      </c>
      <c r="E114" s="10" t="s">
        <v>236</v>
      </c>
      <c r="F114" s="255">
        <v>45777</v>
      </c>
      <c r="G114" s="446" t="s">
        <v>87</v>
      </c>
      <c r="H114" s="10" t="s">
        <v>107</v>
      </c>
      <c r="I114" s="284">
        <v>0.77916666666666667</v>
      </c>
      <c r="J114" s="10" t="s">
        <v>113</v>
      </c>
      <c r="K114" s="282" t="s">
        <v>294</v>
      </c>
      <c r="L114" s="576"/>
      <c r="M114" s="10"/>
      <c r="N114" s="577"/>
      <c r="O114" s="578"/>
      <c r="P114" s="577"/>
      <c r="Q114" s="579"/>
      <c r="R114" s="579"/>
    </row>
    <row r="115" spans="1:18" ht="15">
      <c r="A115" s="266">
        <v>114</v>
      </c>
      <c r="B115" s="11" t="s">
        <v>162</v>
      </c>
      <c r="C115" s="435" t="s">
        <v>163</v>
      </c>
      <c r="D115" s="10">
        <v>3850</v>
      </c>
      <c r="E115" s="10" t="s">
        <v>236</v>
      </c>
      <c r="F115" s="255">
        <v>45777</v>
      </c>
      <c r="G115" s="446" t="s">
        <v>87</v>
      </c>
      <c r="H115" s="10" t="s">
        <v>107</v>
      </c>
      <c r="I115" s="284">
        <v>0.78611111111111109</v>
      </c>
      <c r="J115" s="10" t="s">
        <v>118</v>
      </c>
      <c r="K115" s="282" t="s">
        <v>295</v>
      </c>
      <c r="L115" s="576"/>
      <c r="M115" s="10"/>
      <c r="N115" s="577"/>
      <c r="O115" s="578"/>
      <c r="P115" s="577"/>
      <c r="Q115" s="579"/>
      <c r="R115" s="579"/>
    </row>
    <row r="116" spans="1:18" ht="15">
      <c r="A116" s="266">
        <v>115</v>
      </c>
      <c r="B116" s="11" t="s">
        <v>162</v>
      </c>
      <c r="C116" s="435" t="s">
        <v>163</v>
      </c>
      <c r="D116" s="10">
        <v>3850</v>
      </c>
      <c r="E116" s="10" t="s">
        <v>236</v>
      </c>
      <c r="F116" s="255">
        <v>45777</v>
      </c>
      <c r="G116" s="446" t="s">
        <v>87</v>
      </c>
      <c r="H116" s="10" t="s">
        <v>106</v>
      </c>
      <c r="I116" s="284">
        <v>0.80902777777777779</v>
      </c>
      <c r="J116" s="10" t="s">
        <v>111</v>
      </c>
      <c r="K116" s="282" t="s">
        <v>296</v>
      </c>
      <c r="L116" s="576"/>
      <c r="M116" s="10"/>
      <c r="N116" s="577"/>
      <c r="O116" s="578"/>
      <c r="P116" s="577"/>
      <c r="Q116" s="579"/>
      <c r="R116" s="579"/>
    </row>
    <row r="117" spans="1:18" ht="15">
      <c r="A117" s="266">
        <v>116</v>
      </c>
      <c r="B117" s="11" t="s">
        <v>162</v>
      </c>
      <c r="C117" s="435" t="s">
        <v>163</v>
      </c>
      <c r="D117" s="10">
        <v>3850</v>
      </c>
      <c r="E117" s="10" t="s">
        <v>236</v>
      </c>
      <c r="F117" s="255">
        <v>45777</v>
      </c>
      <c r="G117" s="446" t="s">
        <v>87</v>
      </c>
      <c r="H117" s="10" t="s">
        <v>107</v>
      </c>
      <c r="I117" s="284">
        <v>0.85138888888888886</v>
      </c>
      <c r="J117" s="10" t="s">
        <v>123</v>
      </c>
      <c r="K117" s="282" t="s">
        <v>297</v>
      </c>
      <c r="L117" s="576"/>
      <c r="M117" s="10"/>
      <c r="N117" s="577"/>
      <c r="O117" s="578"/>
      <c r="P117" s="577"/>
      <c r="Q117" s="579"/>
      <c r="R117" s="579"/>
    </row>
    <row r="118" spans="1:18" ht="15">
      <c r="A118" s="266">
        <v>117</v>
      </c>
      <c r="B118" s="11" t="s">
        <v>162</v>
      </c>
      <c r="C118" s="435" t="s">
        <v>163</v>
      </c>
      <c r="D118" s="10">
        <v>3850</v>
      </c>
      <c r="E118" s="10" t="s">
        <v>236</v>
      </c>
      <c r="F118" s="255">
        <v>45777</v>
      </c>
      <c r="G118" s="446" t="s">
        <v>87</v>
      </c>
      <c r="H118" s="10" t="s">
        <v>107</v>
      </c>
      <c r="I118" s="284">
        <v>0.85277777777777775</v>
      </c>
      <c r="J118" s="10" t="s">
        <v>111</v>
      </c>
      <c r="K118" s="282" t="s">
        <v>298</v>
      </c>
      <c r="L118" s="576"/>
      <c r="M118" s="10"/>
      <c r="N118" s="577"/>
      <c r="O118" s="578"/>
      <c r="P118" s="577"/>
      <c r="Q118" s="579"/>
      <c r="R118" s="579"/>
    </row>
    <row r="119" spans="1:18" ht="15">
      <c r="A119" s="266">
        <v>118</v>
      </c>
      <c r="B119" s="11" t="s">
        <v>162</v>
      </c>
      <c r="C119" s="435" t="s">
        <v>163</v>
      </c>
      <c r="D119" s="10">
        <v>3850</v>
      </c>
      <c r="E119" s="10" t="s">
        <v>236</v>
      </c>
      <c r="F119" s="255">
        <v>45777</v>
      </c>
      <c r="G119" s="446" t="s">
        <v>87</v>
      </c>
      <c r="H119" s="10" t="s">
        <v>107</v>
      </c>
      <c r="I119" s="284">
        <v>0.91319444444444442</v>
      </c>
      <c r="J119" s="10" t="s">
        <v>47</v>
      </c>
      <c r="K119" s="282" t="s">
        <v>299</v>
      </c>
      <c r="L119" s="576"/>
      <c r="M119" s="10"/>
      <c r="N119" s="577"/>
      <c r="O119" s="578"/>
      <c r="P119" s="577"/>
      <c r="Q119" s="579"/>
      <c r="R119" s="579"/>
    </row>
    <row r="120" spans="1:18" ht="15">
      <c r="A120" s="266">
        <v>119</v>
      </c>
      <c r="B120" s="11" t="s">
        <v>162</v>
      </c>
      <c r="C120" s="435" t="s">
        <v>163</v>
      </c>
      <c r="D120" s="10">
        <v>3850</v>
      </c>
      <c r="E120" s="10" t="s">
        <v>236</v>
      </c>
      <c r="F120" s="255">
        <v>45777</v>
      </c>
      <c r="G120" s="446" t="s">
        <v>87</v>
      </c>
      <c r="H120" s="10" t="s">
        <v>107</v>
      </c>
      <c r="I120" s="284">
        <v>0.92986111111111114</v>
      </c>
      <c r="J120" s="10" t="s">
        <v>123</v>
      </c>
      <c r="K120" s="282" t="s">
        <v>300</v>
      </c>
      <c r="L120" s="576"/>
      <c r="M120" s="10"/>
      <c r="N120" s="577"/>
      <c r="O120" s="578"/>
      <c r="P120" s="577"/>
      <c r="Q120" s="579"/>
      <c r="R120" s="579"/>
    </row>
    <row r="121" spans="1:18" ht="15">
      <c r="A121" s="266">
        <v>120</v>
      </c>
      <c r="B121" s="11" t="s">
        <v>162</v>
      </c>
      <c r="C121" s="435" t="s">
        <v>163</v>
      </c>
      <c r="D121" s="10">
        <v>3850</v>
      </c>
      <c r="E121" s="10" t="s">
        <v>236</v>
      </c>
      <c r="F121" s="255">
        <v>45777</v>
      </c>
      <c r="G121" s="446" t="s">
        <v>87</v>
      </c>
      <c r="H121" s="10" t="s">
        <v>107</v>
      </c>
      <c r="I121" s="284">
        <v>0.93194444444444446</v>
      </c>
      <c r="J121" s="10" t="s">
        <v>123</v>
      </c>
      <c r="K121" s="282" t="s">
        <v>301</v>
      </c>
      <c r="L121" s="576"/>
      <c r="M121" s="10"/>
      <c r="N121" s="577"/>
      <c r="O121" s="578"/>
      <c r="P121" s="577"/>
      <c r="Q121" s="579"/>
      <c r="R121" s="579"/>
    </row>
    <row r="122" spans="1:18" ht="15">
      <c r="A122" s="266">
        <v>121</v>
      </c>
      <c r="B122" s="11" t="s">
        <v>162</v>
      </c>
      <c r="C122" s="435" t="s">
        <v>163</v>
      </c>
      <c r="D122" s="10">
        <v>3850</v>
      </c>
      <c r="E122" s="10" t="s">
        <v>236</v>
      </c>
      <c r="F122" s="255">
        <v>45777</v>
      </c>
      <c r="G122" s="446" t="s">
        <v>87</v>
      </c>
      <c r="H122" s="10" t="s">
        <v>107</v>
      </c>
      <c r="I122" s="284">
        <v>0.9375</v>
      </c>
      <c r="J122" s="10" t="s">
        <v>120</v>
      </c>
      <c r="K122" s="282" t="s">
        <v>299</v>
      </c>
      <c r="L122" s="576"/>
      <c r="M122" s="10"/>
      <c r="N122" s="577"/>
      <c r="O122" s="578"/>
      <c r="P122" s="577"/>
      <c r="Q122" s="579"/>
      <c r="R122" s="579"/>
    </row>
    <row r="123" spans="1:18" ht="30.75">
      <c r="A123" s="266">
        <v>122</v>
      </c>
      <c r="B123" s="11" t="s">
        <v>162</v>
      </c>
      <c r="C123" s="435" t="s">
        <v>163</v>
      </c>
      <c r="D123" s="10">
        <v>3850</v>
      </c>
      <c r="E123" s="10" t="s">
        <v>236</v>
      </c>
      <c r="F123" s="255">
        <v>45777</v>
      </c>
      <c r="G123" s="446" t="s">
        <v>87</v>
      </c>
      <c r="H123" s="10" t="s">
        <v>107</v>
      </c>
      <c r="I123" s="284">
        <v>0.93888888888888888</v>
      </c>
      <c r="J123" s="10" t="s">
        <v>111</v>
      </c>
      <c r="K123" s="282" t="s">
        <v>302</v>
      </c>
      <c r="L123" s="576"/>
      <c r="M123" s="10"/>
      <c r="N123" s="577"/>
      <c r="O123" s="578"/>
      <c r="P123" s="577"/>
      <c r="Q123" s="579"/>
      <c r="R123" s="579"/>
    </row>
    <row r="124" spans="1:18" ht="15">
      <c r="A124" s="266">
        <v>123</v>
      </c>
      <c r="B124" s="11" t="s">
        <v>162</v>
      </c>
      <c r="C124" s="435" t="s">
        <v>163</v>
      </c>
      <c r="D124" s="10">
        <v>3850</v>
      </c>
      <c r="E124" s="10" t="s">
        <v>236</v>
      </c>
      <c r="F124" s="255">
        <v>45777</v>
      </c>
      <c r="G124" s="446" t="s">
        <v>87</v>
      </c>
      <c r="H124" s="10" t="s">
        <v>106</v>
      </c>
      <c r="I124" s="284">
        <v>0.94305555555555554</v>
      </c>
      <c r="J124" s="10" t="s">
        <v>111</v>
      </c>
      <c r="K124" s="282" t="s">
        <v>303</v>
      </c>
      <c r="L124" s="576"/>
      <c r="M124" s="10"/>
      <c r="N124" s="577"/>
      <c r="O124" s="578"/>
      <c r="P124" s="577"/>
      <c r="Q124" s="579"/>
      <c r="R124" s="579"/>
    </row>
    <row r="125" spans="1:18" ht="15">
      <c r="A125" s="266">
        <v>124</v>
      </c>
      <c r="B125" s="11" t="s">
        <v>162</v>
      </c>
      <c r="C125" s="435" t="s">
        <v>163</v>
      </c>
      <c r="D125" s="10">
        <v>3850</v>
      </c>
      <c r="E125" s="10" t="s">
        <v>236</v>
      </c>
      <c r="F125" s="255">
        <v>45777</v>
      </c>
      <c r="G125" s="446" t="s">
        <v>87</v>
      </c>
      <c r="H125" s="10" t="s">
        <v>106</v>
      </c>
      <c r="I125" s="284">
        <v>0.97152777777777777</v>
      </c>
      <c r="J125" s="10" t="s">
        <v>111</v>
      </c>
      <c r="K125" s="282" t="s">
        <v>304</v>
      </c>
      <c r="L125" s="576"/>
      <c r="M125" s="10"/>
      <c r="N125" s="577"/>
      <c r="O125" s="578"/>
      <c r="P125" s="577"/>
      <c r="Q125" s="579"/>
      <c r="R125" s="579"/>
    </row>
    <row r="126" spans="1:18" ht="15">
      <c r="A126" s="266">
        <v>125</v>
      </c>
      <c r="B126" s="11" t="s">
        <v>162</v>
      </c>
      <c r="C126" s="435" t="s">
        <v>163</v>
      </c>
      <c r="D126" s="10">
        <v>3850</v>
      </c>
      <c r="E126" s="10" t="s">
        <v>236</v>
      </c>
      <c r="F126" s="255">
        <v>45777</v>
      </c>
      <c r="G126" s="446" t="s">
        <v>87</v>
      </c>
      <c r="H126" s="10" t="s">
        <v>107</v>
      </c>
      <c r="I126" s="284">
        <v>0.9916666666666667</v>
      </c>
      <c r="J126" s="10" t="s">
        <v>111</v>
      </c>
      <c r="K126" s="282" t="s">
        <v>305</v>
      </c>
      <c r="L126" s="576"/>
      <c r="M126" s="10"/>
      <c r="N126" s="577"/>
      <c r="O126" s="578"/>
      <c r="P126" s="577"/>
      <c r="Q126" s="579"/>
      <c r="R126" s="579"/>
    </row>
    <row r="127" spans="1:18" ht="30.75">
      <c r="A127" s="266">
        <v>126</v>
      </c>
      <c r="B127" s="11" t="s">
        <v>162</v>
      </c>
      <c r="C127" s="435" t="s">
        <v>163</v>
      </c>
      <c r="D127" s="10">
        <v>3850</v>
      </c>
      <c r="E127" s="10" t="s">
        <v>236</v>
      </c>
      <c r="F127" s="255">
        <v>45777</v>
      </c>
      <c r="G127" s="446" t="s">
        <v>87</v>
      </c>
      <c r="H127" s="10" t="s">
        <v>106</v>
      </c>
      <c r="I127" s="284">
        <v>0.99722222222222223</v>
      </c>
      <c r="J127" s="10" t="s">
        <v>116</v>
      </c>
      <c r="K127" s="282" t="s">
        <v>306</v>
      </c>
      <c r="L127" s="576"/>
      <c r="M127" s="10"/>
      <c r="N127" s="577"/>
      <c r="O127" s="578"/>
      <c r="P127" s="577"/>
      <c r="Q127" s="579"/>
      <c r="R127" s="579"/>
    </row>
    <row r="128" spans="1:18" ht="15">
      <c r="A128" s="266">
        <v>127</v>
      </c>
      <c r="B128" s="11" t="s">
        <v>162</v>
      </c>
      <c r="C128" s="435" t="s">
        <v>163</v>
      </c>
      <c r="D128" s="10">
        <v>3850</v>
      </c>
      <c r="E128" s="10" t="s">
        <v>236</v>
      </c>
      <c r="F128" s="255">
        <v>45778</v>
      </c>
      <c r="G128" s="446" t="s">
        <v>87</v>
      </c>
      <c r="H128" s="10" t="s">
        <v>107</v>
      </c>
      <c r="I128" s="284">
        <v>6.3888888888888884E-2</v>
      </c>
      <c r="J128" s="10" t="s">
        <v>123</v>
      </c>
      <c r="K128" s="282" t="s">
        <v>307</v>
      </c>
      <c r="L128" s="576"/>
      <c r="M128" s="10"/>
      <c r="N128" s="577"/>
      <c r="O128" s="578"/>
      <c r="P128" s="577"/>
      <c r="Q128" s="579"/>
      <c r="R128" s="579"/>
    </row>
    <row r="129" spans="1:18" ht="15">
      <c r="A129" s="266">
        <v>128</v>
      </c>
      <c r="B129" s="11" t="s">
        <v>162</v>
      </c>
      <c r="C129" s="435" t="s">
        <v>163</v>
      </c>
      <c r="D129" s="10">
        <v>3850</v>
      </c>
      <c r="E129" s="10" t="s">
        <v>236</v>
      </c>
      <c r="F129" s="255">
        <v>45778</v>
      </c>
      <c r="G129" s="446" t="s">
        <v>87</v>
      </c>
      <c r="H129" s="10" t="s">
        <v>106</v>
      </c>
      <c r="I129" s="284">
        <v>6.7361111111111108E-2</v>
      </c>
      <c r="J129" s="10" t="s">
        <v>110</v>
      </c>
      <c r="K129" s="282" t="s">
        <v>308</v>
      </c>
      <c r="L129" s="576"/>
      <c r="M129" s="10"/>
      <c r="N129" s="577"/>
      <c r="O129" s="578"/>
      <c r="P129" s="577"/>
      <c r="Q129" s="579"/>
      <c r="R129" s="579"/>
    </row>
    <row r="130" spans="1:18" ht="15">
      <c r="A130" s="266">
        <v>129</v>
      </c>
      <c r="B130" s="11" t="s">
        <v>162</v>
      </c>
      <c r="C130" s="435" t="s">
        <v>163</v>
      </c>
      <c r="D130" s="10">
        <v>3850</v>
      </c>
      <c r="E130" s="10" t="s">
        <v>236</v>
      </c>
      <c r="F130" s="255">
        <v>45778</v>
      </c>
      <c r="G130" s="446" t="s">
        <v>87</v>
      </c>
      <c r="H130" s="10" t="s">
        <v>106</v>
      </c>
      <c r="I130" s="284">
        <v>7.2916666666666671E-2</v>
      </c>
      <c r="J130" s="10" t="s">
        <v>145</v>
      </c>
      <c r="K130" s="282" t="s">
        <v>246</v>
      </c>
      <c r="L130" s="576"/>
      <c r="M130" s="10"/>
      <c r="N130" s="577"/>
      <c r="O130" s="578"/>
      <c r="P130" s="577"/>
      <c r="Q130" s="579"/>
      <c r="R130" s="579"/>
    </row>
    <row r="131" spans="1:18" ht="15">
      <c r="A131" s="266">
        <v>130</v>
      </c>
      <c r="B131" s="11" t="s">
        <v>162</v>
      </c>
      <c r="C131" s="435" t="s">
        <v>163</v>
      </c>
      <c r="D131" s="10">
        <v>3850</v>
      </c>
      <c r="E131" s="10" t="s">
        <v>236</v>
      </c>
      <c r="F131" s="255">
        <v>45778</v>
      </c>
      <c r="G131" s="446" t="s">
        <v>87</v>
      </c>
      <c r="H131" s="10" t="s">
        <v>106</v>
      </c>
      <c r="I131" s="284">
        <v>9.166666666666666E-2</v>
      </c>
      <c r="J131" s="10" t="s">
        <v>111</v>
      </c>
      <c r="K131" s="282" t="s">
        <v>309</v>
      </c>
      <c r="L131" s="576"/>
      <c r="M131" s="10"/>
      <c r="N131" s="577"/>
      <c r="O131" s="578"/>
      <c r="P131" s="577"/>
      <c r="Q131" s="579"/>
      <c r="R131" s="579"/>
    </row>
    <row r="132" spans="1:18" ht="30.75">
      <c r="A132" s="266">
        <v>131</v>
      </c>
      <c r="B132" s="285" t="s">
        <v>162</v>
      </c>
      <c r="C132" s="435" t="s">
        <v>163</v>
      </c>
      <c r="D132" s="263">
        <v>3850</v>
      </c>
      <c r="E132" s="263" t="s">
        <v>236</v>
      </c>
      <c r="F132" s="255">
        <v>45778</v>
      </c>
      <c r="G132" s="446" t="s">
        <v>87</v>
      </c>
      <c r="H132" s="263" t="s">
        <v>107</v>
      </c>
      <c r="I132" s="264">
        <v>0.10069444444444445</v>
      </c>
      <c r="J132" s="263" t="s">
        <v>116</v>
      </c>
      <c r="K132" s="265" t="s">
        <v>310</v>
      </c>
      <c r="L132" s="580"/>
      <c r="M132" s="263"/>
      <c r="N132" s="581"/>
      <c r="O132" s="582"/>
      <c r="P132" s="581"/>
      <c r="Q132" s="583"/>
      <c r="R132" s="583"/>
    </row>
    <row r="133" spans="1:18" ht="15">
      <c r="A133" s="266">
        <v>132</v>
      </c>
      <c r="B133" s="285" t="s">
        <v>166</v>
      </c>
      <c r="C133" s="435" t="s">
        <v>163</v>
      </c>
      <c r="D133" s="263">
        <v>3850</v>
      </c>
      <c r="E133" s="263" t="s">
        <v>271</v>
      </c>
      <c r="F133" s="255">
        <v>45778</v>
      </c>
      <c r="G133" s="446" t="s">
        <v>87</v>
      </c>
      <c r="H133" s="10" t="s">
        <v>107</v>
      </c>
      <c r="I133" s="284">
        <v>0.27708333333333335</v>
      </c>
      <c r="J133" s="263" t="s">
        <v>117</v>
      </c>
      <c r="K133" s="394" t="s">
        <v>311</v>
      </c>
      <c r="L133" s="576"/>
      <c r="M133" s="10"/>
      <c r="N133" s="270">
        <v>210</v>
      </c>
      <c r="O133" s="396">
        <v>0.27575231481481483</v>
      </c>
      <c r="P133" s="270" t="s">
        <v>223</v>
      </c>
      <c r="Q133" s="270" t="s">
        <v>273</v>
      </c>
      <c r="R133" s="270">
        <v>17</v>
      </c>
    </row>
    <row r="134" spans="1:18" ht="15">
      <c r="A134" s="266">
        <v>133</v>
      </c>
      <c r="B134" s="11" t="s">
        <v>166</v>
      </c>
      <c r="C134" s="435" t="s">
        <v>163</v>
      </c>
      <c r="D134" s="10">
        <v>3850</v>
      </c>
      <c r="E134" s="10" t="s">
        <v>271</v>
      </c>
      <c r="F134" s="255">
        <v>45778</v>
      </c>
      <c r="G134" s="446" t="s">
        <v>87</v>
      </c>
      <c r="H134" s="10" t="s">
        <v>107</v>
      </c>
      <c r="I134" s="284">
        <v>0.3034722222222222</v>
      </c>
      <c r="J134" s="10" t="s">
        <v>145</v>
      </c>
      <c r="K134" s="282" t="s">
        <v>312</v>
      </c>
      <c r="L134" s="576"/>
      <c r="M134" s="10"/>
      <c r="N134" s="270"/>
      <c r="O134" s="270"/>
      <c r="P134" s="270"/>
      <c r="Q134" s="270"/>
      <c r="R134" s="270"/>
    </row>
    <row r="135" spans="1:18" ht="15">
      <c r="A135" s="266">
        <v>134</v>
      </c>
      <c r="B135" s="11" t="s">
        <v>166</v>
      </c>
      <c r="C135" s="435" t="s">
        <v>163</v>
      </c>
      <c r="D135" s="10">
        <v>3850</v>
      </c>
      <c r="E135" s="10" t="s">
        <v>271</v>
      </c>
      <c r="F135" s="255">
        <v>45778</v>
      </c>
      <c r="G135" s="446" t="s">
        <v>87</v>
      </c>
      <c r="H135" s="10" t="s">
        <v>107</v>
      </c>
      <c r="I135" s="284">
        <v>0.30972222222222223</v>
      </c>
      <c r="J135" s="10" t="s">
        <v>116</v>
      </c>
      <c r="K135" s="282" t="s">
        <v>313</v>
      </c>
      <c r="L135" s="576"/>
      <c r="M135" s="10"/>
      <c r="N135" s="270"/>
      <c r="O135" s="270"/>
      <c r="P135" s="270"/>
      <c r="Q135" s="270"/>
      <c r="R135" s="270"/>
    </row>
    <row r="136" spans="1:18" ht="15">
      <c r="A136" s="266">
        <v>135</v>
      </c>
      <c r="B136" s="11" t="s">
        <v>166</v>
      </c>
      <c r="C136" s="435" t="s">
        <v>163</v>
      </c>
      <c r="D136" s="10">
        <v>3850</v>
      </c>
      <c r="E136" s="10" t="s">
        <v>271</v>
      </c>
      <c r="F136" s="255">
        <v>45778</v>
      </c>
      <c r="G136" s="446" t="s">
        <v>87</v>
      </c>
      <c r="H136" s="10" t="s">
        <v>107</v>
      </c>
      <c r="I136" s="284">
        <v>0.34513888888888888</v>
      </c>
      <c r="J136" s="10" t="s">
        <v>123</v>
      </c>
      <c r="K136" s="282" t="s">
        <v>314</v>
      </c>
      <c r="L136" s="576"/>
      <c r="M136" s="10"/>
      <c r="N136" s="270"/>
      <c r="O136" s="270"/>
      <c r="P136" s="270"/>
      <c r="Q136" s="270"/>
      <c r="R136" s="270"/>
    </row>
    <row r="137" spans="1:18" ht="15">
      <c r="A137" s="313">
        <v>136</v>
      </c>
      <c r="B137" s="285" t="s">
        <v>166</v>
      </c>
      <c r="C137" s="435" t="s">
        <v>163</v>
      </c>
      <c r="D137" s="263">
        <v>3850</v>
      </c>
      <c r="E137" s="263" t="s">
        <v>271</v>
      </c>
      <c r="F137" s="319">
        <v>45778</v>
      </c>
      <c r="G137" s="446" t="s">
        <v>87</v>
      </c>
      <c r="H137" s="263" t="s">
        <v>107</v>
      </c>
      <c r="I137" s="264">
        <v>0.34583333333333333</v>
      </c>
      <c r="J137" s="263" t="s">
        <v>123</v>
      </c>
      <c r="K137" s="265" t="s">
        <v>315</v>
      </c>
      <c r="L137" s="576"/>
      <c r="M137" s="10"/>
      <c r="N137" s="270"/>
      <c r="O137" s="270"/>
      <c r="P137" s="270"/>
      <c r="Q137" s="270"/>
      <c r="R137" s="270"/>
    </row>
    <row r="138" spans="1:18" ht="15">
      <c r="A138" s="266">
        <v>137</v>
      </c>
      <c r="B138" s="10" t="s">
        <v>166</v>
      </c>
      <c r="C138" s="435" t="s">
        <v>163</v>
      </c>
      <c r="D138" s="10">
        <v>3850</v>
      </c>
      <c r="E138" s="10" t="s">
        <v>271</v>
      </c>
      <c r="F138" s="255">
        <v>45778</v>
      </c>
      <c r="G138" s="446" t="s">
        <v>87</v>
      </c>
      <c r="H138" s="10" t="s">
        <v>106</v>
      </c>
      <c r="I138" s="284">
        <v>0.3527777777777778</v>
      </c>
      <c r="J138" s="10" t="s">
        <v>111</v>
      </c>
      <c r="K138" s="399" t="s">
        <v>316</v>
      </c>
      <c r="L138" s="575"/>
      <c r="M138" s="10"/>
      <c r="N138" s="270"/>
      <c r="O138" s="270"/>
      <c r="P138" s="270"/>
      <c r="Q138" s="270"/>
      <c r="R138" s="270"/>
    </row>
    <row r="139" spans="1:18" ht="15">
      <c r="A139" s="313">
        <v>138</v>
      </c>
      <c r="B139" s="408" t="s">
        <v>166</v>
      </c>
      <c r="C139" s="435" t="s">
        <v>163</v>
      </c>
      <c r="D139" s="409">
        <v>3850</v>
      </c>
      <c r="E139" s="409" t="s">
        <v>271</v>
      </c>
      <c r="F139" s="410">
        <v>45778</v>
      </c>
      <c r="G139" s="446" t="s">
        <v>87</v>
      </c>
      <c r="H139" s="411" t="s">
        <v>107</v>
      </c>
      <c r="I139" s="412">
        <v>0.3576388888888889</v>
      </c>
      <c r="J139" s="409" t="s">
        <v>122</v>
      </c>
      <c r="K139" s="413" t="s">
        <v>317</v>
      </c>
      <c r="L139" s="576"/>
      <c r="M139" s="10"/>
      <c r="N139" s="270"/>
      <c r="O139" s="270"/>
      <c r="P139" s="270"/>
      <c r="Q139" s="270"/>
      <c r="R139" s="270"/>
    </row>
    <row r="140" spans="1:18" ht="15">
      <c r="A140" s="313">
        <v>139</v>
      </c>
      <c r="B140" s="285" t="s">
        <v>166</v>
      </c>
      <c r="C140" s="435" t="s">
        <v>163</v>
      </c>
      <c r="D140" s="263">
        <v>3850</v>
      </c>
      <c r="E140" s="263" t="s">
        <v>271</v>
      </c>
      <c r="F140" s="319">
        <v>45778</v>
      </c>
      <c r="G140" s="446" t="s">
        <v>87</v>
      </c>
      <c r="H140" s="263" t="s">
        <v>107</v>
      </c>
      <c r="I140" s="264">
        <v>0.35972222222222222</v>
      </c>
      <c r="J140" s="263" t="s">
        <v>120</v>
      </c>
      <c r="K140" s="265" t="s">
        <v>318</v>
      </c>
      <c r="L140" s="576"/>
      <c r="M140" s="10"/>
      <c r="N140" s="270"/>
      <c r="O140" s="270"/>
      <c r="P140" s="270"/>
      <c r="Q140" s="270"/>
      <c r="R140" s="270"/>
    </row>
    <row r="141" spans="1:18" ht="15">
      <c r="A141" s="266">
        <v>140</v>
      </c>
      <c r="B141" s="10" t="s">
        <v>166</v>
      </c>
      <c r="C141" s="435" t="s">
        <v>163</v>
      </c>
      <c r="D141" s="10">
        <v>3850</v>
      </c>
      <c r="E141" s="10" t="s">
        <v>271</v>
      </c>
      <c r="F141" s="255">
        <v>45778</v>
      </c>
      <c r="G141" s="446" t="s">
        <v>87</v>
      </c>
      <c r="H141" s="10" t="s">
        <v>106</v>
      </c>
      <c r="I141" s="284">
        <v>0.36527777777777776</v>
      </c>
      <c r="J141" s="10" t="s">
        <v>116</v>
      </c>
      <c r="K141" s="399" t="s">
        <v>319</v>
      </c>
      <c r="L141" s="575"/>
      <c r="M141" s="10"/>
      <c r="N141" s="270"/>
      <c r="O141" s="270"/>
      <c r="P141" s="270"/>
      <c r="Q141" s="270"/>
      <c r="R141" s="270"/>
    </row>
    <row r="142" spans="1:18" ht="15">
      <c r="A142" s="266">
        <v>141</v>
      </c>
      <c r="B142" s="10" t="s">
        <v>166</v>
      </c>
      <c r="C142" s="435" t="s">
        <v>163</v>
      </c>
      <c r="D142" s="10">
        <v>3850</v>
      </c>
      <c r="E142" s="10" t="s">
        <v>271</v>
      </c>
      <c r="F142" s="255">
        <v>45778</v>
      </c>
      <c r="G142" s="446" t="s">
        <v>87</v>
      </c>
      <c r="H142" s="10" t="s">
        <v>106</v>
      </c>
      <c r="I142" s="284">
        <v>0.3659722222222222</v>
      </c>
      <c r="J142" s="10" t="s">
        <v>116</v>
      </c>
      <c r="K142" s="399" t="s">
        <v>320</v>
      </c>
      <c r="L142" s="575"/>
      <c r="M142" s="10"/>
      <c r="N142" s="270"/>
      <c r="O142" s="270"/>
      <c r="P142" s="270"/>
      <c r="Q142" s="270"/>
      <c r="R142" s="270"/>
    </row>
    <row r="143" spans="1:18" ht="15">
      <c r="A143" s="313">
        <v>142</v>
      </c>
      <c r="B143" s="414" t="s">
        <v>166</v>
      </c>
      <c r="C143" s="435" t="s">
        <v>163</v>
      </c>
      <c r="D143" s="411">
        <v>3850</v>
      </c>
      <c r="E143" s="411" t="s">
        <v>271</v>
      </c>
      <c r="F143" s="415">
        <v>45778</v>
      </c>
      <c r="G143" s="446" t="s">
        <v>87</v>
      </c>
      <c r="H143" s="411" t="s">
        <v>107</v>
      </c>
      <c r="I143" s="416">
        <v>0.36666666666666664</v>
      </c>
      <c r="J143" s="411" t="s">
        <v>116</v>
      </c>
      <c r="K143" s="417" t="s">
        <v>321</v>
      </c>
      <c r="L143" s="576"/>
      <c r="M143" s="10"/>
      <c r="N143" s="270"/>
      <c r="O143" s="270"/>
      <c r="P143" s="270"/>
      <c r="Q143" s="270"/>
      <c r="R143" s="270"/>
    </row>
    <row r="144" spans="1:18" ht="15">
      <c r="A144" s="266">
        <v>143</v>
      </c>
      <c r="B144" s="10" t="s">
        <v>166</v>
      </c>
      <c r="C144" s="435" t="s">
        <v>163</v>
      </c>
      <c r="D144" s="10">
        <v>3850</v>
      </c>
      <c r="E144" s="10" t="s">
        <v>271</v>
      </c>
      <c r="F144" s="255">
        <v>45778</v>
      </c>
      <c r="G144" s="446" t="s">
        <v>87</v>
      </c>
      <c r="H144" s="10" t="s">
        <v>106</v>
      </c>
      <c r="I144" s="284">
        <v>0.36736111111111114</v>
      </c>
      <c r="J144" s="10" t="s">
        <v>116</v>
      </c>
      <c r="K144" s="399" t="s">
        <v>322</v>
      </c>
      <c r="L144" s="575"/>
      <c r="M144" s="10"/>
      <c r="N144" s="270"/>
      <c r="O144" s="270"/>
      <c r="P144" s="270"/>
      <c r="Q144" s="270"/>
      <c r="R144" s="270"/>
    </row>
    <row r="145" spans="1:18" ht="30.75">
      <c r="A145" s="313">
        <v>144</v>
      </c>
      <c r="B145" s="414" t="s">
        <v>166</v>
      </c>
      <c r="C145" s="435" t="s">
        <v>163</v>
      </c>
      <c r="D145" s="411">
        <v>3850</v>
      </c>
      <c r="E145" s="411" t="s">
        <v>271</v>
      </c>
      <c r="F145" s="415">
        <v>45778</v>
      </c>
      <c r="G145" s="446" t="s">
        <v>87</v>
      </c>
      <c r="H145" s="411" t="s">
        <v>107</v>
      </c>
      <c r="I145" s="416">
        <v>0.36805555555555558</v>
      </c>
      <c r="J145" s="411" t="s">
        <v>116</v>
      </c>
      <c r="K145" s="417" t="s">
        <v>323</v>
      </c>
      <c r="L145" s="580"/>
      <c r="M145" s="263"/>
      <c r="N145" s="271"/>
      <c r="O145" s="271"/>
      <c r="P145" s="271"/>
      <c r="Q145" s="271"/>
      <c r="R145" s="271"/>
    </row>
    <row r="146" spans="1:18" ht="15">
      <c r="A146" s="266">
        <v>145</v>
      </c>
      <c r="B146" s="10" t="s">
        <v>166</v>
      </c>
      <c r="C146" s="435" t="s">
        <v>163</v>
      </c>
      <c r="D146" s="10">
        <v>3850</v>
      </c>
      <c r="E146" s="10" t="s">
        <v>271</v>
      </c>
      <c r="F146" s="255">
        <v>45778</v>
      </c>
      <c r="G146" s="446" t="s">
        <v>87</v>
      </c>
      <c r="H146" s="10" t="s">
        <v>106</v>
      </c>
      <c r="I146" s="284">
        <v>0.36875000000000002</v>
      </c>
      <c r="J146" s="10" t="s">
        <v>116</v>
      </c>
      <c r="K146" s="399" t="s">
        <v>324</v>
      </c>
      <c r="L146" s="575"/>
      <c r="M146" s="10"/>
      <c r="N146" s="291"/>
      <c r="O146" s="293"/>
      <c r="P146" s="291"/>
      <c r="Q146" s="294"/>
      <c r="R146" s="291"/>
    </row>
    <row r="147" spans="1:18" ht="15">
      <c r="A147" s="313">
        <v>146</v>
      </c>
      <c r="B147" s="408" t="s">
        <v>166</v>
      </c>
      <c r="C147" s="435" t="s">
        <v>163</v>
      </c>
      <c r="D147" s="409">
        <v>3850</v>
      </c>
      <c r="E147" s="409" t="s">
        <v>271</v>
      </c>
      <c r="F147" s="410">
        <v>45778</v>
      </c>
      <c r="G147" s="446" t="s">
        <v>87</v>
      </c>
      <c r="H147" s="411" t="s">
        <v>107</v>
      </c>
      <c r="I147" s="412">
        <v>0.37291666666666667</v>
      </c>
      <c r="J147" s="409" t="s">
        <v>145</v>
      </c>
      <c r="K147" s="413" t="s">
        <v>325</v>
      </c>
      <c r="L147" s="576"/>
      <c r="M147" s="10"/>
      <c r="N147" s="292"/>
      <c r="O147" s="292"/>
      <c r="P147" s="292"/>
      <c r="Q147" s="295"/>
      <c r="R147" s="292"/>
    </row>
    <row r="148" spans="1:18" ht="15">
      <c r="A148" s="313">
        <v>147</v>
      </c>
      <c r="B148" s="285" t="s">
        <v>166</v>
      </c>
      <c r="C148" s="435" t="s">
        <v>163</v>
      </c>
      <c r="D148" s="263">
        <v>3850</v>
      </c>
      <c r="E148" s="263" t="s">
        <v>271</v>
      </c>
      <c r="F148" s="319">
        <v>45778</v>
      </c>
      <c r="G148" s="446" t="s">
        <v>87</v>
      </c>
      <c r="H148" s="263" t="s">
        <v>107</v>
      </c>
      <c r="I148" s="264">
        <v>0.39930555555555558</v>
      </c>
      <c r="J148" s="263" t="s">
        <v>145</v>
      </c>
      <c r="K148" s="265" t="s">
        <v>326</v>
      </c>
      <c r="L148" s="576"/>
      <c r="M148" s="10"/>
      <c r="N148" s="292"/>
      <c r="O148" s="292"/>
      <c r="P148" s="292"/>
      <c r="Q148" s="295"/>
      <c r="R148" s="292"/>
    </row>
    <row r="149" spans="1:18" ht="15">
      <c r="A149" s="266">
        <v>148</v>
      </c>
      <c r="B149" s="10" t="s">
        <v>166</v>
      </c>
      <c r="C149" s="435" t="s">
        <v>163</v>
      </c>
      <c r="D149" s="10">
        <v>3850</v>
      </c>
      <c r="E149" s="10" t="s">
        <v>271</v>
      </c>
      <c r="F149" s="255">
        <v>45778</v>
      </c>
      <c r="G149" s="446" t="s">
        <v>87</v>
      </c>
      <c r="H149" s="10" t="s">
        <v>106</v>
      </c>
      <c r="I149" s="284">
        <v>0.46597222222222223</v>
      </c>
      <c r="J149" s="10" t="s">
        <v>126</v>
      </c>
      <c r="K149" s="399" t="s">
        <v>327</v>
      </c>
      <c r="L149" s="575"/>
      <c r="M149" s="10"/>
      <c r="N149" s="292"/>
      <c r="O149" s="292"/>
      <c r="P149" s="292"/>
      <c r="Q149" s="295"/>
      <c r="R149" s="292"/>
    </row>
    <row r="150" spans="1:18" ht="15">
      <c r="A150" s="266">
        <v>149</v>
      </c>
      <c r="B150" s="10" t="s">
        <v>162</v>
      </c>
      <c r="C150" s="435" t="s">
        <v>163</v>
      </c>
      <c r="D150" s="10">
        <v>3850</v>
      </c>
      <c r="E150" s="10" t="s">
        <v>236</v>
      </c>
      <c r="F150" s="255">
        <v>45778</v>
      </c>
      <c r="G150" s="446" t="s">
        <v>87</v>
      </c>
      <c r="H150" s="10" t="s">
        <v>106</v>
      </c>
      <c r="I150" s="284">
        <v>0.69722222222222219</v>
      </c>
      <c r="J150" s="10" t="s">
        <v>111</v>
      </c>
      <c r="K150" s="399" t="s">
        <v>328</v>
      </c>
      <c r="L150" s="575"/>
      <c r="M150" s="10"/>
      <c r="N150" s="292">
        <v>382</v>
      </c>
      <c r="O150" s="397">
        <v>0.41645833333333332</v>
      </c>
      <c r="P150" s="292" t="s">
        <v>238</v>
      </c>
      <c r="Q150" s="295" t="s">
        <v>224</v>
      </c>
      <c r="R150" s="292">
        <v>28</v>
      </c>
    </row>
    <row r="151" spans="1:18" ht="30.75">
      <c r="A151" s="313">
        <v>150</v>
      </c>
      <c r="B151" s="414" t="s">
        <v>162</v>
      </c>
      <c r="C151" s="435" t="s">
        <v>163</v>
      </c>
      <c r="D151" s="411">
        <v>3850</v>
      </c>
      <c r="E151" s="411" t="s">
        <v>236</v>
      </c>
      <c r="F151" s="415">
        <v>45778</v>
      </c>
      <c r="G151" s="446" t="s">
        <v>87</v>
      </c>
      <c r="H151" s="411" t="s">
        <v>107</v>
      </c>
      <c r="I151" s="416">
        <v>0.69791666666666663</v>
      </c>
      <c r="J151" s="411" t="s">
        <v>118</v>
      </c>
      <c r="K151" s="417" t="s">
        <v>329</v>
      </c>
      <c r="L151" s="576"/>
      <c r="M151" s="10"/>
      <c r="N151" s="292"/>
      <c r="O151" s="292"/>
      <c r="P151" s="292"/>
      <c r="Q151" s="295"/>
      <c r="R151" s="292"/>
    </row>
    <row r="152" spans="1:18" ht="15">
      <c r="A152" s="266">
        <v>151</v>
      </c>
      <c r="B152" s="10" t="s">
        <v>162</v>
      </c>
      <c r="C152" s="435" t="s">
        <v>163</v>
      </c>
      <c r="D152" s="10">
        <v>3850</v>
      </c>
      <c r="E152" s="10" t="s">
        <v>236</v>
      </c>
      <c r="F152" s="255">
        <v>45778</v>
      </c>
      <c r="G152" s="446" t="s">
        <v>87</v>
      </c>
      <c r="H152" s="10" t="s">
        <v>106</v>
      </c>
      <c r="I152" s="284">
        <v>0.7</v>
      </c>
      <c r="J152" s="10" t="s">
        <v>111</v>
      </c>
      <c r="K152" s="399" t="s">
        <v>330</v>
      </c>
      <c r="L152" s="575"/>
      <c r="M152" s="10"/>
      <c r="N152" s="292"/>
      <c r="O152" s="292"/>
      <c r="P152" s="292"/>
      <c r="Q152" s="295"/>
      <c r="R152" s="292"/>
    </row>
    <row r="153" spans="1:18" ht="15">
      <c r="A153" s="313">
        <v>152</v>
      </c>
      <c r="B153" s="414" t="s">
        <v>162</v>
      </c>
      <c r="C153" s="435" t="s">
        <v>163</v>
      </c>
      <c r="D153" s="411">
        <v>3850</v>
      </c>
      <c r="E153" s="411" t="s">
        <v>236</v>
      </c>
      <c r="F153" s="415">
        <v>45778</v>
      </c>
      <c r="G153" s="446" t="s">
        <v>87</v>
      </c>
      <c r="H153" s="411" t="s">
        <v>106</v>
      </c>
      <c r="I153" s="416">
        <v>0.70208333333333328</v>
      </c>
      <c r="J153" s="411" t="s">
        <v>111</v>
      </c>
      <c r="K153" s="417" t="s">
        <v>331</v>
      </c>
      <c r="L153" s="576"/>
      <c r="M153" s="10"/>
      <c r="N153" s="292"/>
      <c r="O153" s="292"/>
      <c r="P153" s="292"/>
      <c r="Q153" s="295"/>
      <c r="R153" s="292"/>
    </row>
    <row r="154" spans="1:18" ht="15">
      <c r="A154" s="266">
        <v>153</v>
      </c>
      <c r="B154" s="10" t="s">
        <v>162</v>
      </c>
      <c r="C154" s="435" t="s">
        <v>163</v>
      </c>
      <c r="D154" s="10">
        <v>3850</v>
      </c>
      <c r="E154" s="10" t="s">
        <v>236</v>
      </c>
      <c r="F154" s="255">
        <v>45778</v>
      </c>
      <c r="G154" s="446" t="s">
        <v>87</v>
      </c>
      <c r="H154" s="10" t="s">
        <v>106</v>
      </c>
      <c r="I154" s="284">
        <v>0.70416666666666672</v>
      </c>
      <c r="J154" s="10" t="s">
        <v>111</v>
      </c>
      <c r="K154" s="399" t="s">
        <v>332</v>
      </c>
      <c r="L154" s="575"/>
      <c r="M154" s="10"/>
      <c r="N154" s="292"/>
      <c r="O154" s="292"/>
      <c r="P154" s="292"/>
      <c r="Q154" s="295"/>
      <c r="R154" s="292"/>
    </row>
    <row r="155" spans="1:18" ht="15">
      <c r="A155" s="313">
        <v>154</v>
      </c>
      <c r="B155" s="408" t="s">
        <v>162</v>
      </c>
      <c r="C155" s="435" t="s">
        <v>163</v>
      </c>
      <c r="D155" s="409">
        <v>3850</v>
      </c>
      <c r="E155" s="409" t="s">
        <v>236</v>
      </c>
      <c r="F155" s="410">
        <v>45778</v>
      </c>
      <c r="G155" s="446" t="s">
        <v>87</v>
      </c>
      <c r="H155" s="411" t="s">
        <v>107</v>
      </c>
      <c r="I155" s="412">
        <v>0.70625000000000004</v>
      </c>
      <c r="J155" s="409" t="s">
        <v>123</v>
      </c>
      <c r="K155" s="413" t="s">
        <v>333</v>
      </c>
      <c r="L155" s="576"/>
      <c r="M155" s="10"/>
      <c r="N155" s="292"/>
      <c r="O155" s="292"/>
      <c r="P155" s="292"/>
      <c r="Q155" s="295"/>
      <c r="R155" s="292"/>
    </row>
    <row r="156" spans="1:18" ht="30.75">
      <c r="A156" s="266">
        <v>155</v>
      </c>
      <c r="B156" s="11" t="s">
        <v>162</v>
      </c>
      <c r="C156" s="435" t="s">
        <v>163</v>
      </c>
      <c r="D156" s="10">
        <v>3850</v>
      </c>
      <c r="E156" s="10" t="s">
        <v>236</v>
      </c>
      <c r="F156" s="255">
        <v>45778</v>
      </c>
      <c r="G156" s="446" t="s">
        <v>87</v>
      </c>
      <c r="H156" s="263" t="s">
        <v>107</v>
      </c>
      <c r="I156" s="284">
        <v>0.70902777777777781</v>
      </c>
      <c r="J156" s="10" t="s">
        <v>111</v>
      </c>
      <c r="K156" s="282" t="s">
        <v>334</v>
      </c>
      <c r="L156" s="576"/>
      <c r="M156" s="10"/>
      <c r="N156" s="292"/>
      <c r="O156" s="292"/>
      <c r="P156" s="292"/>
      <c r="Q156" s="295"/>
      <c r="R156" s="292"/>
    </row>
    <row r="157" spans="1:18" ht="15">
      <c r="A157" s="313">
        <v>156</v>
      </c>
      <c r="B157" s="285" t="s">
        <v>162</v>
      </c>
      <c r="C157" s="435" t="s">
        <v>163</v>
      </c>
      <c r="D157" s="263">
        <v>3850</v>
      </c>
      <c r="E157" s="263" t="s">
        <v>236</v>
      </c>
      <c r="F157" s="319">
        <v>45778</v>
      </c>
      <c r="G157" s="446" t="s">
        <v>87</v>
      </c>
      <c r="H157" s="263" t="s">
        <v>107</v>
      </c>
      <c r="I157" s="264">
        <v>0.70972222222222225</v>
      </c>
      <c r="J157" s="263" t="s">
        <v>111</v>
      </c>
      <c r="K157" s="265" t="s">
        <v>335</v>
      </c>
      <c r="L157" s="576"/>
      <c r="M157" s="10"/>
      <c r="N157" s="292"/>
      <c r="O157" s="292"/>
      <c r="P157" s="292"/>
      <c r="Q157" s="295"/>
      <c r="R157" s="292"/>
    </row>
    <row r="158" spans="1:18" ht="15">
      <c r="A158" s="266">
        <v>157</v>
      </c>
      <c r="B158" s="10" t="s">
        <v>162</v>
      </c>
      <c r="C158" s="435" t="s">
        <v>163</v>
      </c>
      <c r="D158" s="10">
        <v>3850</v>
      </c>
      <c r="E158" s="10" t="s">
        <v>236</v>
      </c>
      <c r="F158" s="255">
        <v>45778</v>
      </c>
      <c r="G158" s="446" t="s">
        <v>87</v>
      </c>
      <c r="H158" s="10" t="s">
        <v>106</v>
      </c>
      <c r="I158" s="284">
        <v>0.71875</v>
      </c>
      <c r="J158" s="10" t="s">
        <v>111</v>
      </c>
      <c r="K158" s="399" t="s">
        <v>336</v>
      </c>
      <c r="L158" s="575"/>
      <c r="M158" s="10"/>
      <c r="N158" s="292"/>
      <c r="O158" s="292"/>
      <c r="P158" s="292"/>
      <c r="Q158" s="295"/>
      <c r="R158" s="292"/>
    </row>
    <row r="159" spans="1:18" ht="15">
      <c r="A159" s="313">
        <v>158</v>
      </c>
      <c r="B159" s="408" t="s">
        <v>162</v>
      </c>
      <c r="C159" s="435" t="s">
        <v>163</v>
      </c>
      <c r="D159" s="409">
        <v>3850</v>
      </c>
      <c r="E159" s="409" t="s">
        <v>236</v>
      </c>
      <c r="F159" s="410">
        <v>45778</v>
      </c>
      <c r="G159" s="446" t="s">
        <v>87</v>
      </c>
      <c r="H159" s="411" t="s">
        <v>107</v>
      </c>
      <c r="I159" s="412">
        <v>0.74791666666666667</v>
      </c>
      <c r="J159" s="409" t="s">
        <v>120</v>
      </c>
      <c r="K159" s="413" t="s">
        <v>337</v>
      </c>
      <c r="L159" s="576"/>
      <c r="M159" s="10"/>
      <c r="N159" s="292"/>
      <c r="O159" s="292"/>
      <c r="P159" s="292"/>
      <c r="Q159" s="295"/>
      <c r="R159" s="292"/>
    </row>
    <row r="160" spans="1:18" ht="15">
      <c r="A160" s="266">
        <v>159</v>
      </c>
      <c r="B160" s="11" t="s">
        <v>162</v>
      </c>
      <c r="C160" s="435" t="s">
        <v>163</v>
      </c>
      <c r="D160" s="10">
        <v>3850</v>
      </c>
      <c r="E160" s="10" t="s">
        <v>236</v>
      </c>
      <c r="F160" s="255">
        <v>45778</v>
      </c>
      <c r="G160" s="446" t="s">
        <v>87</v>
      </c>
      <c r="H160" s="263" t="s">
        <v>107</v>
      </c>
      <c r="I160" s="284">
        <v>0.75</v>
      </c>
      <c r="J160" s="10" t="s">
        <v>123</v>
      </c>
      <c r="K160" s="282" t="s">
        <v>338</v>
      </c>
      <c r="L160" s="576"/>
      <c r="M160" s="10"/>
      <c r="N160" s="292"/>
      <c r="O160" s="292"/>
      <c r="P160" s="292"/>
      <c r="Q160" s="295"/>
      <c r="R160" s="292"/>
    </row>
    <row r="161" spans="1:18" ht="15">
      <c r="A161" s="266">
        <v>160</v>
      </c>
      <c r="B161" s="11" t="s">
        <v>162</v>
      </c>
      <c r="C161" s="435" t="s">
        <v>163</v>
      </c>
      <c r="D161" s="10">
        <v>3850</v>
      </c>
      <c r="E161" s="10" t="s">
        <v>236</v>
      </c>
      <c r="F161" s="255">
        <v>45778</v>
      </c>
      <c r="G161" s="446" t="s">
        <v>87</v>
      </c>
      <c r="H161" s="263" t="s">
        <v>107</v>
      </c>
      <c r="I161" s="284">
        <v>0.75416666666666665</v>
      </c>
      <c r="J161" s="10" t="s">
        <v>123</v>
      </c>
      <c r="K161" s="282" t="s">
        <v>339</v>
      </c>
      <c r="L161" s="576"/>
      <c r="M161" s="10"/>
      <c r="N161" s="292"/>
      <c r="O161" s="292"/>
      <c r="P161" s="292"/>
      <c r="Q161" s="295"/>
      <c r="R161" s="292"/>
    </row>
    <row r="162" spans="1:18" ht="15">
      <c r="A162" s="313">
        <v>161</v>
      </c>
      <c r="B162" s="285" t="s">
        <v>162</v>
      </c>
      <c r="C162" s="435" t="s">
        <v>163</v>
      </c>
      <c r="D162" s="263">
        <v>3850</v>
      </c>
      <c r="E162" s="263" t="s">
        <v>236</v>
      </c>
      <c r="F162" s="319">
        <v>45778</v>
      </c>
      <c r="G162" s="446" t="s">
        <v>87</v>
      </c>
      <c r="H162" s="263" t="s">
        <v>107</v>
      </c>
      <c r="I162" s="264">
        <v>0.75624999999999998</v>
      </c>
      <c r="J162" s="263" t="s">
        <v>123</v>
      </c>
      <c r="K162" s="265" t="s">
        <v>340</v>
      </c>
      <c r="L162" s="576"/>
      <c r="M162" s="10"/>
      <c r="N162" s="292"/>
      <c r="O162" s="292"/>
      <c r="P162" s="292"/>
      <c r="Q162" s="295"/>
      <c r="R162" s="292"/>
    </row>
    <row r="163" spans="1:18" ht="15">
      <c r="A163" s="266">
        <v>162</v>
      </c>
      <c r="B163" s="10" t="s">
        <v>162</v>
      </c>
      <c r="C163" s="435" t="s">
        <v>163</v>
      </c>
      <c r="D163" s="10">
        <v>3850</v>
      </c>
      <c r="E163" s="10" t="s">
        <v>236</v>
      </c>
      <c r="F163" s="255">
        <v>45778</v>
      </c>
      <c r="G163" s="446" t="s">
        <v>87</v>
      </c>
      <c r="H163" s="10" t="s">
        <v>106</v>
      </c>
      <c r="I163" s="284">
        <v>0.75694444444444442</v>
      </c>
      <c r="J163" s="10" t="s">
        <v>123</v>
      </c>
      <c r="K163" s="399" t="s">
        <v>341</v>
      </c>
      <c r="L163" s="575"/>
      <c r="M163" s="10"/>
      <c r="N163" s="292"/>
      <c r="O163" s="292"/>
      <c r="P163" s="292"/>
      <c r="Q163" s="295"/>
      <c r="R163" s="292"/>
    </row>
    <row r="164" spans="1:18" ht="30.75">
      <c r="A164" s="313">
        <v>163</v>
      </c>
      <c r="B164" s="408" t="s">
        <v>162</v>
      </c>
      <c r="C164" s="435" t="s">
        <v>163</v>
      </c>
      <c r="D164" s="409">
        <v>3850</v>
      </c>
      <c r="E164" s="409" t="s">
        <v>236</v>
      </c>
      <c r="F164" s="410">
        <v>45778</v>
      </c>
      <c r="G164" s="446" t="s">
        <v>87</v>
      </c>
      <c r="H164" s="411" t="s">
        <v>107</v>
      </c>
      <c r="I164" s="412">
        <v>0.7680555555555556</v>
      </c>
      <c r="J164" s="409" t="s">
        <v>111</v>
      </c>
      <c r="K164" s="413" t="s">
        <v>342</v>
      </c>
      <c r="L164" s="576"/>
      <c r="M164" s="10"/>
      <c r="N164" s="292"/>
      <c r="O164" s="292"/>
      <c r="P164" s="292"/>
      <c r="Q164" s="295"/>
      <c r="R164" s="292"/>
    </row>
    <row r="165" spans="1:18" ht="15">
      <c r="A165" s="266">
        <v>164</v>
      </c>
      <c r="B165" s="11" t="s">
        <v>162</v>
      </c>
      <c r="C165" s="435" t="s">
        <v>163</v>
      </c>
      <c r="D165" s="10">
        <v>3850</v>
      </c>
      <c r="E165" s="10" t="s">
        <v>236</v>
      </c>
      <c r="F165" s="255">
        <v>45778</v>
      </c>
      <c r="G165" s="446" t="s">
        <v>87</v>
      </c>
      <c r="H165" s="263" t="s">
        <v>107</v>
      </c>
      <c r="I165" s="284">
        <v>0.77569444444444446</v>
      </c>
      <c r="J165" s="10" t="s">
        <v>123</v>
      </c>
      <c r="K165" s="282" t="s">
        <v>343</v>
      </c>
      <c r="L165" s="576"/>
      <c r="M165" s="10"/>
      <c r="N165" s="292"/>
      <c r="O165" s="292"/>
      <c r="P165" s="292"/>
      <c r="Q165" s="295"/>
      <c r="R165" s="292"/>
    </row>
    <row r="166" spans="1:18" ht="15">
      <c r="A166" s="266">
        <v>165</v>
      </c>
      <c r="B166" s="11" t="s">
        <v>162</v>
      </c>
      <c r="C166" s="435" t="s">
        <v>163</v>
      </c>
      <c r="D166" s="10">
        <v>3850</v>
      </c>
      <c r="E166" s="10" t="s">
        <v>236</v>
      </c>
      <c r="F166" s="255">
        <v>45778</v>
      </c>
      <c r="G166" s="446" t="s">
        <v>87</v>
      </c>
      <c r="H166" s="263" t="s">
        <v>107</v>
      </c>
      <c r="I166" s="284">
        <v>0.78194444444444444</v>
      </c>
      <c r="J166" s="10" t="s">
        <v>123</v>
      </c>
      <c r="K166" s="282" t="s">
        <v>344</v>
      </c>
      <c r="L166" s="576"/>
      <c r="M166" s="10"/>
      <c r="N166" s="292"/>
      <c r="O166" s="292"/>
      <c r="P166" s="292"/>
      <c r="Q166" s="295"/>
      <c r="R166" s="292"/>
    </row>
    <row r="167" spans="1:18" ht="15">
      <c r="A167" s="313">
        <v>166</v>
      </c>
      <c r="B167" s="285" t="s">
        <v>162</v>
      </c>
      <c r="C167" s="435" t="s">
        <v>163</v>
      </c>
      <c r="D167" s="263">
        <v>3850</v>
      </c>
      <c r="E167" s="263" t="s">
        <v>236</v>
      </c>
      <c r="F167" s="319">
        <v>45778</v>
      </c>
      <c r="G167" s="446" t="s">
        <v>87</v>
      </c>
      <c r="H167" s="263" t="s">
        <v>107</v>
      </c>
      <c r="I167" s="264">
        <v>0.84375</v>
      </c>
      <c r="J167" s="263" t="s">
        <v>117</v>
      </c>
      <c r="K167" s="265" t="s">
        <v>345</v>
      </c>
      <c r="L167" s="576"/>
      <c r="M167" s="10"/>
      <c r="N167" s="292"/>
      <c r="O167" s="292"/>
      <c r="P167" s="292"/>
      <c r="Q167" s="295"/>
      <c r="R167" s="292"/>
    </row>
    <row r="168" spans="1:18" ht="15">
      <c r="A168" s="266">
        <v>167</v>
      </c>
      <c r="B168" s="10" t="s">
        <v>162</v>
      </c>
      <c r="C168" s="435" t="s">
        <v>163</v>
      </c>
      <c r="D168" s="10">
        <v>3850</v>
      </c>
      <c r="E168" s="10" t="s">
        <v>236</v>
      </c>
      <c r="F168" s="255">
        <v>45778</v>
      </c>
      <c r="G168" s="446" t="s">
        <v>87</v>
      </c>
      <c r="H168" s="10" t="s">
        <v>106</v>
      </c>
      <c r="I168" s="284">
        <v>0.84652777777777777</v>
      </c>
      <c r="J168" s="10" t="s">
        <v>116</v>
      </c>
      <c r="K168" s="399" t="s">
        <v>346</v>
      </c>
      <c r="L168" s="575"/>
      <c r="M168" s="10"/>
      <c r="N168" s="292"/>
      <c r="O168" s="292"/>
      <c r="P168" s="292"/>
      <c r="Q168" s="295"/>
      <c r="R168" s="292"/>
    </row>
    <row r="169" spans="1:18" ht="15">
      <c r="A169" s="313">
        <v>168</v>
      </c>
      <c r="B169" s="408" t="s">
        <v>162</v>
      </c>
      <c r="C169" s="435" t="s">
        <v>163</v>
      </c>
      <c r="D169" s="409">
        <v>3850</v>
      </c>
      <c r="E169" s="409" t="s">
        <v>236</v>
      </c>
      <c r="F169" s="410">
        <v>45778</v>
      </c>
      <c r="G169" s="446" t="s">
        <v>87</v>
      </c>
      <c r="H169" s="411" t="s">
        <v>107</v>
      </c>
      <c r="I169" s="412">
        <v>0.88194444444444442</v>
      </c>
      <c r="J169" s="409" t="s">
        <v>111</v>
      </c>
      <c r="K169" s="413" t="s">
        <v>347</v>
      </c>
      <c r="L169" s="576"/>
      <c r="M169" s="10"/>
      <c r="N169" s="292"/>
      <c r="O169" s="292"/>
      <c r="P169" s="292"/>
      <c r="Q169" s="295"/>
      <c r="R169" s="292"/>
    </row>
    <row r="170" spans="1:18" ht="15">
      <c r="A170" s="266">
        <v>169</v>
      </c>
      <c r="B170" s="285" t="s">
        <v>162</v>
      </c>
      <c r="C170" s="435" t="s">
        <v>163</v>
      </c>
      <c r="D170" s="263">
        <v>3850</v>
      </c>
      <c r="E170" s="263" t="s">
        <v>236</v>
      </c>
      <c r="F170" s="255">
        <v>45778</v>
      </c>
      <c r="G170" s="446" t="s">
        <v>87</v>
      </c>
      <c r="H170" s="263" t="s">
        <v>107</v>
      </c>
      <c r="I170" s="264">
        <v>0.88611111111111107</v>
      </c>
      <c r="J170" s="263" t="s">
        <v>118</v>
      </c>
      <c r="K170" s="265" t="s">
        <v>348</v>
      </c>
      <c r="L170" s="580"/>
      <c r="M170" s="263"/>
      <c r="N170" s="289"/>
      <c r="O170" s="289"/>
      <c r="P170" s="289"/>
      <c r="Q170" s="296"/>
      <c r="R170" s="289"/>
    </row>
    <row r="171" spans="1:18" ht="15">
      <c r="A171" s="266">
        <v>170</v>
      </c>
      <c r="B171" s="11" t="s">
        <v>162</v>
      </c>
      <c r="C171" s="435" t="s">
        <v>163</v>
      </c>
      <c r="D171" s="10">
        <v>3850</v>
      </c>
      <c r="E171" s="10" t="s">
        <v>236</v>
      </c>
      <c r="F171" s="255">
        <v>45778</v>
      </c>
      <c r="G171" s="446" t="s">
        <v>87</v>
      </c>
      <c r="H171" s="263" t="s">
        <v>107</v>
      </c>
      <c r="I171" s="284">
        <v>0.95486111111111116</v>
      </c>
      <c r="J171" s="10" t="s">
        <v>145</v>
      </c>
      <c r="K171" s="282" t="s">
        <v>349</v>
      </c>
      <c r="L171" s="576"/>
      <c r="M171" s="10"/>
      <c r="N171" s="297"/>
      <c r="O171" s="298"/>
      <c r="P171" s="299"/>
      <c r="Q171" s="299"/>
      <c r="R171" s="299"/>
    </row>
    <row r="172" spans="1:18" ht="15">
      <c r="A172" s="266">
        <v>171</v>
      </c>
      <c r="B172" s="11" t="s">
        <v>162</v>
      </c>
      <c r="C172" s="435" t="s">
        <v>163</v>
      </c>
      <c r="D172" s="10">
        <v>3850</v>
      </c>
      <c r="E172" s="10" t="s">
        <v>236</v>
      </c>
      <c r="F172" s="255">
        <v>45779</v>
      </c>
      <c r="G172" s="446" t="s">
        <v>87</v>
      </c>
      <c r="H172" s="263" t="s">
        <v>107</v>
      </c>
      <c r="I172" s="284">
        <v>0</v>
      </c>
      <c r="J172" s="10" t="s">
        <v>145</v>
      </c>
      <c r="K172" s="282" t="s">
        <v>350</v>
      </c>
      <c r="L172" s="576"/>
      <c r="M172" s="10"/>
      <c r="N172" s="577"/>
      <c r="O172" s="578"/>
      <c r="P172" s="577"/>
      <c r="Q172" s="579"/>
      <c r="R172" s="579"/>
    </row>
    <row r="173" spans="1:18" ht="15">
      <c r="A173" s="313">
        <v>172</v>
      </c>
      <c r="B173" s="285" t="s">
        <v>162</v>
      </c>
      <c r="C173" s="435" t="s">
        <v>163</v>
      </c>
      <c r="D173" s="263">
        <v>3850</v>
      </c>
      <c r="E173" s="263" t="s">
        <v>236</v>
      </c>
      <c r="F173" s="319">
        <v>45779</v>
      </c>
      <c r="G173" s="446" t="s">
        <v>87</v>
      </c>
      <c r="H173" s="263" t="s">
        <v>107</v>
      </c>
      <c r="I173" s="264">
        <v>2.2222222222222223E-2</v>
      </c>
      <c r="J173" s="263" t="s">
        <v>117</v>
      </c>
      <c r="K173" s="265" t="s">
        <v>351</v>
      </c>
      <c r="L173" s="576"/>
      <c r="M173" s="10"/>
      <c r="N173" s="577"/>
      <c r="O173" s="578"/>
      <c r="P173" s="577"/>
      <c r="Q173" s="579"/>
      <c r="R173" s="579"/>
    </row>
    <row r="174" spans="1:18" ht="15">
      <c r="A174" s="266">
        <v>173</v>
      </c>
      <c r="B174" s="10" t="s">
        <v>162</v>
      </c>
      <c r="C174" s="435" t="s">
        <v>163</v>
      </c>
      <c r="D174" s="10">
        <v>3850</v>
      </c>
      <c r="E174" s="10" t="s">
        <v>236</v>
      </c>
      <c r="F174" s="255">
        <v>45779</v>
      </c>
      <c r="G174" s="446" t="s">
        <v>87</v>
      </c>
      <c r="H174" s="10" t="s">
        <v>106</v>
      </c>
      <c r="I174" s="284">
        <v>8.819444444444445E-2</v>
      </c>
      <c r="J174" s="10" t="s">
        <v>145</v>
      </c>
      <c r="K174" s="399" t="s">
        <v>352</v>
      </c>
      <c r="L174" s="575"/>
      <c r="M174" s="10"/>
      <c r="N174" s="577"/>
      <c r="O174" s="578"/>
      <c r="P174" s="577"/>
      <c r="Q174" s="579"/>
      <c r="R174" s="579"/>
    </row>
    <row r="175" spans="1:18" ht="15">
      <c r="A175" s="313">
        <v>174</v>
      </c>
      <c r="B175" s="414" t="s">
        <v>162</v>
      </c>
      <c r="C175" s="435" t="s">
        <v>163</v>
      </c>
      <c r="D175" s="411">
        <v>3850</v>
      </c>
      <c r="E175" s="411" t="s">
        <v>236</v>
      </c>
      <c r="F175" s="415">
        <v>45779</v>
      </c>
      <c r="G175" s="446" t="s">
        <v>87</v>
      </c>
      <c r="H175" s="411" t="s">
        <v>107</v>
      </c>
      <c r="I175" s="416">
        <v>8.9583333333333334E-2</v>
      </c>
      <c r="J175" s="411" t="s">
        <v>145</v>
      </c>
      <c r="K175" s="417" t="s">
        <v>353</v>
      </c>
      <c r="L175" s="576"/>
      <c r="M175" s="10"/>
      <c r="N175" s="577"/>
      <c r="O175" s="578"/>
      <c r="P175" s="577"/>
      <c r="Q175" s="579"/>
      <c r="R175" s="579"/>
    </row>
    <row r="176" spans="1:18" ht="15">
      <c r="A176" s="266">
        <v>175</v>
      </c>
      <c r="B176" s="10" t="s">
        <v>162</v>
      </c>
      <c r="C176" s="435" t="s">
        <v>163</v>
      </c>
      <c r="D176" s="10">
        <v>3850</v>
      </c>
      <c r="E176" s="10" t="s">
        <v>236</v>
      </c>
      <c r="F176" s="255">
        <v>45779</v>
      </c>
      <c r="G176" s="446" t="s">
        <v>87</v>
      </c>
      <c r="H176" s="10" t="s">
        <v>106</v>
      </c>
      <c r="I176" s="284">
        <v>9.166666666666666E-2</v>
      </c>
      <c r="J176" s="10" t="s">
        <v>120</v>
      </c>
      <c r="K176" s="399" t="s">
        <v>354</v>
      </c>
      <c r="L176" s="575"/>
      <c r="M176" s="10"/>
      <c r="N176" s="577"/>
      <c r="O176" s="578"/>
      <c r="P176" s="577"/>
      <c r="Q176" s="579"/>
      <c r="R176" s="579"/>
    </row>
    <row r="177" spans="1:18" ht="30.75">
      <c r="A177" s="266">
        <v>176</v>
      </c>
      <c r="B177" s="10" t="s">
        <v>162</v>
      </c>
      <c r="C177" s="435" t="s">
        <v>163</v>
      </c>
      <c r="D177" s="10">
        <v>3850</v>
      </c>
      <c r="E177" s="10" t="s">
        <v>236</v>
      </c>
      <c r="F177" s="255">
        <v>45779</v>
      </c>
      <c r="G177" s="446" t="s">
        <v>87</v>
      </c>
      <c r="H177" s="10" t="s">
        <v>106</v>
      </c>
      <c r="I177" s="284">
        <v>9.5138888888888884E-2</v>
      </c>
      <c r="J177" s="10" t="s">
        <v>145</v>
      </c>
      <c r="K177" s="399" t="s">
        <v>355</v>
      </c>
      <c r="L177" s="575"/>
      <c r="M177" s="10"/>
      <c r="N177" s="577"/>
      <c r="O177" s="578"/>
      <c r="P177" s="577"/>
      <c r="Q177" s="579"/>
      <c r="R177" s="579"/>
    </row>
    <row r="178" spans="1:18" ht="15">
      <c r="A178" s="313">
        <v>177</v>
      </c>
      <c r="B178" s="408" t="s">
        <v>166</v>
      </c>
      <c r="C178" s="435" t="s">
        <v>163</v>
      </c>
      <c r="D178" s="409">
        <v>3850</v>
      </c>
      <c r="E178" s="409" t="s">
        <v>271</v>
      </c>
      <c r="F178" s="255">
        <v>45779</v>
      </c>
      <c r="G178" s="446" t="s">
        <v>87</v>
      </c>
      <c r="H178" s="10" t="s">
        <v>106</v>
      </c>
      <c r="I178" s="412">
        <v>0.3</v>
      </c>
      <c r="J178" s="409" t="s">
        <v>145</v>
      </c>
      <c r="K178" s="413" t="s">
        <v>356</v>
      </c>
      <c r="L178" s="576"/>
      <c r="M178" s="10"/>
      <c r="N178" s="577">
        <v>142</v>
      </c>
      <c r="O178" s="578">
        <v>0.30628472222222225</v>
      </c>
      <c r="P178" s="577" t="s">
        <v>357</v>
      </c>
      <c r="Q178" s="579" t="s">
        <v>273</v>
      </c>
      <c r="R178" s="579">
        <v>15</v>
      </c>
    </row>
    <row r="179" spans="1:18" ht="15">
      <c r="A179" s="266">
        <v>178</v>
      </c>
      <c r="B179" s="11" t="s">
        <v>166</v>
      </c>
      <c r="C179" s="435" t="s">
        <v>163</v>
      </c>
      <c r="D179" s="10">
        <v>3850</v>
      </c>
      <c r="E179" s="10" t="s">
        <v>271</v>
      </c>
      <c r="F179" s="255">
        <v>45779</v>
      </c>
      <c r="G179" s="446" t="s">
        <v>87</v>
      </c>
      <c r="H179" s="263" t="s">
        <v>107</v>
      </c>
      <c r="I179" s="284">
        <v>0.30833333333333335</v>
      </c>
      <c r="J179" s="10" t="s">
        <v>118</v>
      </c>
      <c r="K179" s="282" t="s">
        <v>358</v>
      </c>
      <c r="L179" s="576"/>
      <c r="M179" s="10"/>
      <c r="N179" s="577"/>
      <c r="O179" s="578"/>
      <c r="P179" s="577"/>
      <c r="Q179" s="579"/>
      <c r="R179" s="579"/>
    </row>
    <row r="180" spans="1:18" ht="15">
      <c r="A180" s="266">
        <v>179</v>
      </c>
      <c r="B180" s="11" t="s">
        <v>166</v>
      </c>
      <c r="C180" s="435" t="s">
        <v>163</v>
      </c>
      <c r="D180" s="10">
        <v>3850</v>
      </c>
      <c r="E180" s="10" t="s">
        <v>271</v>
      </c>
      <c r="F180" s="255">
        <v>45779</v>
      </c>
      <c r="G180" s="446" t="s">
        <v>87</v>
      </c>
      <c r="H180" s="263" t="s">
        <v>107</v>
      </c>
      <c r="I180" s="284">
        <v>0.32916666666666666</v>
      </c>
      <c r="J180" s="10" t="s">
        <v>111</v>
      </c>
      <c r="K180" s="282" t="s">
        <v>359</v>
      </c>
      <c r="L180" s="576"/>
      <c r="M180" s="10"/>
      <c r="N180" s="577"/>
      <c r="O180" s="578"/>
      <c r="P180" s="577"/>
      <c r="Q180" s="579"/>
      <c r="R180" s="579"/>
    </row>
    <row r="181" spans="1:18" ht="15">
      <c r="A181" s="266">
        <v>180</v>
      </c>
      <c r="B181" s="11" t="s">
        <v>166</v>
      </c>
      <c r="C181" s="435" t="s">
        <v>163</v>
      </c>
      <c r="D181" s="10">
        <v>3850</v>
      </c>
      <c r="E181" s="10" t="s">
        <v>271</v>
      </c>
      <c r="F181" s="255">
        <v>45779</v>
      </c>
      <c r="G181" s="446" t="s">
        <v>87</v>
      </c>
      <c r="H181" s="263" t="s">
        <v>107</v>
      </c>
      <c r="I181" s="284">
        <v>0.33124999999999999</v>
      </c>
      <c r="J181" s="10" t="s">
        <v>117</v>
      </c>
      <c r="K181" s="282" t="s">
        <v>222</v>
      </c>
      <c r="L181" s="576"/>
      <c r="M181" s="10"/>
      <c r="N181" s="577"/>
      <c r="O181" s="578"/>
      <c r="P181" s="577"/>
      <c r="Q181" s="579"/>
      <c r="R181" s="579"/>
    </row>
    <row r="182" spans="1:18" ht="15">
      <c r="A182" s="266">
        <v>181</v>
      </c>
      <c r="B182" s="11" t="s">
        <v>166</v>
      </c>
      <c r="C182" s="435" t="s">
        <v>163</v>
      </c>
      <c r="D182" s="10">
        <v>3850</v>
      </c>
      <c r="E182" s="10" t="s">
        <v>271</v>
      </c>
      <c r="F182" s="255">
        <v>45779</v>
      </c>
      <c r="G182" s="446" t="s">
        <v>87</v>
      </c>
      <c r="H182" s="10" t="s">
        <v>106</v>
      </c>
      <c r="I182" s="284">
        <v>0.34305555555555556</v>
      </c>
      <c r="J182" s="10" t="s">
        <v>111</v>
      </c>
      <c r="K182" s="282" t="s">
        <v>360</v>
      </c>
      <c r="L182" s="576"/>
      <c r="M182" s="10"/>
      <c r="N182" s="577"/>
      <c r="O182" s="578"/>
      <c r="P182" s="577"/>
      <c r="Q182" s="579"/>
      <c r="R182" s="579"/>
    </row>
    <row r="183" spans="1:18" ht="15">
      <c r="A183" s="266">
        <v>182</v>
      </c>
      <c r="B183" s="11" t="s">
        <v>166</v>
      </c>
      <c r="C183" s="435" t="s">
        <v>163</v>
      </c>
      <c r="D183" s="10">
        <v>3850</v>
      </c>
      <c r="E183" s="10" t="s">
        <v>271</v>
      </c>
      <c r="F183" s="255">
        <v>45779</v>
      </c>
      <c r="G183" s="446" t="s">
        <v>87</v>
      </c>
      <c r="H183" s="263" t="s">
        <v>107</v>
      </c>
      <c r="I183" s="284">
        <v>0.36805555555555558</v>
      </c>
      <c r="J183" s="10" t="s">
        <v>111</v>
      </c>
      <c r="K183" s="282" t="s">
        <v>361</v>
      </c>
      <c r="L183" s="576"/>
      <c r="M183" s="10"/>
      <c r="N183" s="577"/>
      <c r="O183" s="578"/>
      <c r="P183" s="577"/>
      <c r="Q183" s="579"/>
      <c r="R183" s="579"/>
    </row>
    <row r="184" spans="1:18" ht="15">
      <c r="A184" s="266">
        <v>183</v>
      </c>
      <c r="B184" s="11" t="s">
        <v>166</v>
      </c>
      <c r="C184" s="435" t="s">
        <v>163</v>
      </c>
      <c r="D184" s="10">
        <v>3850</v>
      </c>
      <c r="E184" s="10" t="s">
        <v>271</v>
      </c>
      <c r="F184" s="255">
        <v>45779</v>
      </c>
      <c r="G184" s="446" t="s">
        <v>87</v>
      </c>
      <c r="H184" s="263" t="s">
        <v>107</v>
      </c>
      <c r="I184" s="284">
        <v>0.38124999999999998</v>
      </c>
      <c r="J184" s="10" t="s">
        <v>111</v>
      </c>
      <c r="K184" s="282" t="s">
        <v>362</v>
      </c>
      <c r="L184" s="576"/>
      <c r="M184" s="10"/>
      <c r="N184" s="577"/>
      <c r="O184" s="578"/>
      <c r="P184" s="577"/>
      <c r="Q184" s="579"/>
      <c r="R184" s="579"/>
    </row>
    <row r="185" spans="1:18" ht="15">
      <c r="A185" s="266">
        <v>184</v>
      </c>
      <c r="B185" s="11" t="s">
        <v>166</v>
      </c>
      <c r="C185" s="435" t="s">
        <v>163</v>
      </c>
      <c r="D185" s="10">
        <v>3850</v>
      </c>
      <c r="E185" s="10" t="s">
        <v>271</v>
      </c>
      <c r="F185" s="255">
        <v>45779</v>
      </c>
      <c r="G185" s="446" t="s">
        <v>87</v>
      </c>
      <c r="H185" s="263" t="s">
        <v>107</v>
      </c>
      <c r="I185" s="284">
        <v>0.39166666666666666</v>
      </c>
      <c r="J185" s="10" t="s">
        <v>111</v>
      </c>
      <c r="K185" s="282" t="s">
        <v>363</v>
      </c>
      <c r="L185" s="576"/>
      <c r="M185" s="10"/>
      <c r="N185" s="577"/>
      <c r="O185" s="578"/>
      <c r="P185" s="577"/>
      <c r="Q185" s="579"/>
      <c r="R185" s="579"/>
    </row>
    <row r="186" spans="1:18" ht="15">
      <c r="A186" s="266">
        <v>185</v>
      </c>
      <c r="B186" s="11" t="s">
        <v>166</v>
      </c>
      <c r="C186" s="435" t="s">
        <v>163</v>
      </c>
      <c r="D186" s="10">
        <v>3850</v>
      </c>
      <c r="E186" s="10" t="s">
        <v>271</v>
      </c>
      <c r="F186" s="255">
        <v>45779</v>
      </c>
      <c r="G186" s="446" t="s">
        <v>87</v>
      </c>
      <c r="H186" s="263" t="s">
        <v>107</v>
      </c>
      <c r="I186" s="284">
        <v>0.39305555555555555</v>
      </c>
      <c r="J186" s="10" t="s">
        <v>111</v>
      </c>
      <c r="K186" s="282" t="s">
        <v>364</v>
      </c>
      <c r="L186" s="576"/>
      <c r="M186" s="10"/>
      <c r="N186" s="577"/>
      <c r="O186" s="578"/>
      <c r="P186" s="577"/>
      <c r="Q186" s="579"/>
      <c r="R186" s="579"/>
    </row>
    <row r="187" spans="1:18" ht="15">
      <c r="A187" s="266">
        <v>186</v>
      </c>
      <c r="B187" s="11" t="s">
        <v>166</v>
      </c>
      <c r="C187" s="435" t="s">
        <v>163</v>
      </c>
      <c r="D187" s="10">
        <v>3850</v>
      </c>
      <c r="E187" s="10" t="s">
        <v>271</v>
      </c>
      <c r="F187" s="255">
        <v>45779</v>
      </c>
      <c r="G187" s="446" t="s">
        <v>87</v>
      </c>
      <c r="H187" s="10" t="s">
        <v>106</v>
      </c>
      <c r="I187" s="284">
        <v>0.39513888888888887</v>
      </c>
      <c r="J187" s="10" t="s">
        <v>111</v>
      </c>
      <c r="K187" s="282" t="s">
        <v>361</v>
      </c>
      <c r="L187" s="576"/>
      <c r="M187" s="10"/>
      <c r="N187" s="577"/>
      <c r="O187" s="578"/>
      <c r="P187" s="577"/>
      <c r="Q187" s="579"/>
      <c r="R187" s="579"/>
    </row>
    <row r="188" spans="1:18" ht="15">
      <c r="A188" s="266">
        <v>187</v>
      </c>
      <c r="B188" s="11" t="s">
        <v>166</v>
      </c>
      <c r="C188" s="435" t="s">
        <v>163</v>
      </c>
      <c r="D188" s="10">
        <v>3850</v>
      </c>
      <c r="E188" s="10" t="s">
        <v>271</v>
      </c>
      <c r="F188" s="255">
        <v>45779</v>
      </c>
      <c r="G188" s="446" t="s">
        <v>87</v>
      </c>
      <c r="H188" s="263" t="s">
        <v>107</v>
      </c>
      <c r="I188" s="284">
        <v>0.39791666666666664</v>
      </c>
      <c r="J188" s="10" t="s">
        <v>111</v>
      </c>
      <c r="K188" s="282" t="s">
        <v>365</v>
      </c>
      <c r="L188" s="576"/>
      <c r="M188" s="10"/>
      <c r="N188" s="577"/>
      <c r="O188" s="578"/>
      <c r="P188" s="577"/>
      <c r="Q188" s="579"/>
      <c r="R188" s="579"/>
    </row>
    <row r="189" spans="1:18" ht="15">
      <c r="A189" s="266">
        <v>188</v>
      </c>
      <c r="B189" s="11" t="s">
        <v>166</v>
      </c>
      <c r="C189" s="435" t="s">
        <v>163</v>
      </c>
      <c r="D189" s="10">
        <v>3850</v>
      </c>
      <c r="E189" s="10" t="s">
        <v>271</v>
      </c>
      <c r="F189" s="255">
        <v>45779</v>
      </c>
      <c r="G189" s="446" t="s">
        <v>87</v>
      </c>
      <c r="H189" s="263" t="s">
        <v>107</v>
      </c>
      <c r="I189" s="284">
        <v>0.4152777777777778</v>
      </c>
      <c r="J189" s="10" t="s">
        <v>111</v>
      </c>
      <c r="K189" s="282" t="s">
        <v>366</v>
      </c>
      <c r="L189" s="576"/>
      <c r="M189" s="10"/>
      <c r="N189" s="577"/>
      <c r="O189" s="578"/>
      <c r="P189" s="577"/>
      <c r="Q189" s="579"/>
      <c r="R189" s="579"/>
    </row>
    <row r="190" spans="1:18" ht="15">
      <c r="A190" s="266">
        <v>189</v>
      </c>
      <c r="B190" s="11" t="s">
        <v>166</v>
      </c>
      <c r="C190" s="435" t="s">
        <v>163</v>
      </c>
      <c r="D190" s="10">
        <v>3850</v>
      </c>
      <c r="E190" s="10" t="s">
        <v>271</v>
      </c>
      <c r="F190" s="255">
        <v>45779</v>
      </c>
      <c r="G190" s="446" t="s">
        <v>87</v>
      </c>
      <c r="H190" s="263" t="s">
        <v>107</v>
      </c>
      <c r="I190" s="284">
        <v>0.45694444444444443</v>
      </c>
      <c r="J190" s="10" t="s">
        <v>111</v>
      </c>
      <c r="K190" s="282" t="s">
        <v>367</v>
      </c>
      <c r="L190" s="576"/>
      <c r="M190" s="10"/>
      <c r="N190" s="577"/>
      <c r="O190" s="578"/>
      <c r="P190" s="577"/>
      <c r="Q190" s="579"/>
      <c r="R190" s="579"/>
    </row>
    <row r="191" spans="1:18" ht="15">
      <c r="A191" s="266">
        <v>190</v>
      </c>
      <c r="B191" s="11" t="s">
        <v>166</v>
      </c>
      <c r="C191" s="435" t="s">
        <v>163</v>
      </c>
      <c r="D191" s="10">
        <v>3850</v>
      </c>
      <c r="E191" s="10" t="s">
        <v>271</v>
      </c>
      <c r="F191" s="255">
        <v>45779</v>
      </c>
      <c r="G191" s="446" t="s">
        <v>87</v>
      </c>
      <c r="H191" s="263" t="s">
        <v>107</v>
      </c>
      <c r="I191" s="284">
        <v>0.47916666666666669</v>
      </c>
      <c r="J191" s="10" t="s">
        <v>116</v>
      </c>
      <c r="K191" s="282" t="s">
        <v>368</v>
      </c>
      <c r="L191" s="576"/>
      <c r="M191" s="10"/>
      <c r="N191" s="577"/>
      <c r="O191" s="578"/>
      <c r="P191" s="577"/>
      <c r="Q191" s="579"/>
      <c r="R191" s="579"/>
    </row>
    <row r="192" spans="1:18" ht="30.75">
      <c r="A192" s="266">
        <v>191</v>
      </c>
      <c r="B192" s="11" t="s">
        <v>166</v>
      </c>
      <c r="C192" s="435" t="s">
        <v>163</v>
      </c>
      <c r="D192" s="10">
        <v>3850</v>
      </c>
      <c r="E192" s="10" t="s">
        <v>271</v>
      </c>
      <c r="F192" s="255">
        <v>45779</v>
      </c>
      <c r="G192" s="446" t="s">
        <v>87</v>
      </c>
      <c r="H192" s="10" t="s">
        <v>106</v>
      </c>
      <c r="I192" s="284">
        <v>0.48194444444444445</v>
      </c>
      <c r="J192" s="10" t="s">
        <v>145</v>
      </c>
      <c r="K192" s="282" t="s">
        <v>369</v>
      </c>
      <c r="L192" s="576"/>
      <c r="M192" s="10"/>
      <c r="N192" s="577"/>
      <c r="O192" s="578"/>
      <c r="P192" s="577"/>
      <c r="Q192" s="579"/>
      <c r="R192" s="579"/>
    </row>
    <row r="193" spans="1:18" ht="15">
      <c r="A193" s="266">
        <v>192</v>
      </c>
      <c r="B193" s="11" t="s">
        <v>162</v>
      </c>
      <c r="C193" s="435" t="s">
        <v>163</v>
      </c>
      <c r="D193" s="10">
        <v>3850</v>
      </c>
      <c r="E193" s="10" t="s">
        <v>236</v>
      </c>
      <c r="F193" s="255">
        <v>45779</v>
      </c>
      <c r="G193" s="446" t="s">
        <v>87</v>
      </c>
      <c r="H193" s="263" t="s">
        <v>107</v>
      </c>
      <c r="I193" s="284">
        <v>0.71458333333333335</v>
      </c>
      <c r="J193" s="10" t="s">
        <v>118</v>
      </c>
      <c r="K193" s="282" t="s">
        <v>370</v>
      </c>
      <c r="L193" s="576"/>
      <c r="M193" s="10"/>
      <c r="N193" s="577">
        <v>130</v>
      </c>
      <c r="O193" s="578">
        <v>0.36388888888888887</v>
      </c>
      <c r="P193" s="577" t="s">
        <v>357</v>
      </c>
      <c r="Q193" s="579" t="s">
        <v>224</v>
      </c>
      <c r="R193" s="579">
        <v>21</v>
      </c>
    </row>
    <row r="194" spans="1:18" ht="15">
      <c r="A194" s="266">
        <v>193</v>
      </c>
      <c r="B194" s="11" t="s">
        <v>162</v>
      </c>
      <c r="C194" s="435" t="s">
        <v>163</v>
      </c>
      <c r="D194" s="10">
        <v>3850</v>
      </c>
      <c r="E194" s="10" t="s">
        <v>236</v>
      </c>
      <c r="F194" s="255">
        <v>45779</v>
      </c>
      <c r="G194" s="446" t="s">
        <v>87</v>
      </c>
      <c r="H194" s="263" t="s">
        <v>107</v>
      </c>
      <c r="I194" s="284">
        <v>0.71875</v>
      </c>
      <c r="J194" s="10" t="s">
        <v>118</v>
      </c>
      <c r="K194" s="282" t="s">
        <v>371</v>
      </c>
      <c r="L194" s="576"/>
      <c r="M194" s="10"/>
      <c r="N194" s="577"/>
      <c r="O194" s="578"/>
      <c r="P194" s="577"/>
      <c r="Q194" s="579"/>
      <c r="R194" s="579"/>
    </row>
    <row r="195" spans="1:18" ht="15">
      <c r="A195" s="266">
        <v>194</v>
      </c>
      <c r="B195" s="11" t="s">
        <v>162</v>
      </c>
      <c r="C195" s="435" t="s">
        <v>163</v>
      </c>
      <c r="D195" s="10">
        <v>3850</v>
      </c>
      <c r="E195" s="10" t="s">
        <v>236</v>
      </c>
      <c r="F195" s="255">
        <v>45779</v>
      </c>
      <c r="G195" s="446" t="s">
        <v>87</v>
      </c>
      <c r="H195" s="263" t="s">
        <v>107</v>
      </c>
      <c r="I195" s="284">
        <v>0.71944444444444444</v>
      </c>
      <c r="J195" s="10" t="s">
        <v>111</v>
      </c>
      <c r="K195" s="282" t="s">
        <v>372</v>
      </c>
      <c r="L195" s="576"/>
      <c r="M195" s="10"/>
      <c r="N195" s="577"/>
      <c r="O195" s="578"/>
      <c r="P195" s="577"/>
      <c r="Q195" s="579"/>
      <c r="R195" s="579"/>
    </row>
    <row r="196" spans="1:18" ht="15">
      <c r="A196" s="266">
        <v>195</v>
      </c>
      <c r="B196" s="11" t="s">
        <v>162</v>
      </c>
      <c r="C196" s="435" t="s">
        <v>163</v>
      </c>
      <c r="D196" s="10">
        <v>3850</v>
      </c>
      <c r="E196" s="10" t="s">
        <v>236</v>
      </c>
      <c r="F196" s="255">
        <v>45779</v>
      </c>
      <c r="G196" s="446" t="s">
        <v>87</v>
      </c>
      <c r="H196" s="10" t="s">
        <v>106</v>
      </c>
      <c r="I196" s="284">
        <v>0.72638888888888886</v>
      </c>
      <c r="J196" s="10" t="s">
        <v>118</v>
      </c>
      <c r="K196" s="282" t="s">
        <v>373</v>
      </c>
      <c r="L196" s="576"/>
      <c r="M196" s="10"/>
      <c r="N196" s="577"/>
      <c r="O196" s="578"/>
      <c r="P196" s="577"/>
      <c r="Q196" s="579"/>
      <c r="R196" s="579"/>
    </row>
    <row r="197" spans="1:18" ht="15">
      <c r="A197" s="266">
        <v>196</v>
      </c>
      <c r="B197" s="11" t="s">
        <v>162</v>
      </c>
      <c r="C197" s="435" t="s">
        <v>163</v>
      </c>
      <c r="D197" s="10">
        <v>3850</v>
      </c>
      <c r="E197" s="10" t="s">
        <v>236</v>
      </c>
      <c r="F197" s="255">
        <v>45779</v>
      </c>
      <c r="G197" s="446" t="s">
        <v>87</v>
      </c>
      <c r="H197" s="10" t="s">
        <v>106</v>
      </c>
      <c r="I197" s="284">
        <v>0.73124999999999996</v>
      </c>
      <c r="J197" s="10" t="s">
        <v>118</v>
      </c>
      <c r="K197" s="282" t="s">
        <v>374</v>
      </c>
      <c r="L197" s="576"/>
      <c r="M197" s="10"/>
      <c r="N197" s="577"/>
      <c r="O197" s="578"/>
      <c r="P197" s="577"/>
      <c r="Q197" s="579"/>
      <c r="R197" s="579"/>
    </row>
    <row r="198" spans="1:18" ht="15">
      <c r="A198" s="266">
        <v>197</v>
      </c>
      <c r="B198" s="285" t="s">
        <v>162</v>
      </c>
      <c r="C198" s="435" t="s">
        <v>163</v>
      </c>
      <c r="D198" s="263">
        <v>3850</v>
      </c>
      <c r="E198" s="263" t="s">
        <v>236</v>
      </c>
      <c r="F198" s="255">
        <v>45779</v>
      </c>
      <c r="G198" s="446" t="s">
        <v>87</v>
      </c>
      <c r="H198" s="263" t="s">
        <v>107</v>
      </c>
      <c r="I198" s="264">
        <v>0.83125000000000004</v>
      </c>
      <c r="J198" s="263" t="s">
        <v>126</v>
      </c>
      <c r="K198" s="265" t="s">
        <v>375</v>
      </c>
      <c r="L198" s="580"/>
      <c r="M198" s="263"/>
      <c r="N198" s="581"/>
      <c r="O198" s="582"/>
      <c r="P198" s="581"/>
      <c r="Q198" s="583"/>
      <c r="R198" s="583"/>
    </row>
    <row r="199" spans="1:18" ht="15">
      <c r="A199" s="266">
        <v>198</v>
      </c>
      <c r="B199" s="11" t="s">
        <v>162</v>
      </c>
      <c r="C199" s="435" t="s">
        <v>163</v>
      </c>
      <c r="D199" s="10">
        <v>3850</v>
      </c>
      <c r="E199" s="10" t="s">
        <v>236</v>
      </c>
      <c r="F199" s="255">
        <v>45779</v>
      </c>
      <c r="G199" s="446" t="s">
        <v>87</v>
      </c>
      <c r="H199" s="263" t="s">
        <v>107</v>
      </c>
      <c r="I199" s="284">
        <v>0.83402777777777781</v>
      </c>
      <c r="J199" s="10" t="s">
        <v>126</v>
      </c>
      <c r="K199" s="282" t="s">
        <v>376</v>
      </c>
      <c r="L199" s="576"/>
      <c r="M199" s="10"/>
      <c r="N199" s="304"/>
      <c r="O199" s="303"/>
      <c r="P199" s="300"/>
      <c r="Q199" s="300"/>
      <c r="R199" s="300"/>
    </row>
    <row r="200" spans="1:18" ht="15">
      <c r="A200" s="266">
        <v>199</v>
      </c>
      <c r="B200" s="11" t="s">
        <v>162</v>
      </c>
      <c r="C200" s="435" t="s">
        <v>163</v>
      </c>
      <c r="D200" s="10">
        <v>3850</v>
      </c>
      <c r="E200" s="10" t="s">
        <v>236</v>
      </c>
      <c r="F200" s="255">
        <v>45779</v>
      </c>
      <c r="G200" s="446" t="s">
        <v>87</v>
      </c>
      <c r="H200" s="263" t="s">
        <v>107</v>
      </c>
      <c r="I200" s="284">
        <v>0.8354166666666667</v>
      </c>
      <c r="J200" s="10" t="s">
        <v>126</v>
      </c>
      <c r="K200" s="282" t="s">
        <v>377</v>
      </c>
      <c r="L200" s="576"/>
      <c r="M200" s="10"/>
      <c r="N200" s="577"/>
      <c r="O200" s="578"/>
      <c r="P200" s="577"/>
      <c r="Q200" s="579"/>
      <c r="R200" s="579"/>
    </row>
    <row r="201" spans="1:18" ht="15">
      <c r="A201" s="266">
        <v>200</v>
      </c>
      <c r="B201" s="11" t="s">
        <v>162</v>
      </c>
      <c r="C201" s="435" t="s">
        <v>163</v>
      </c>
      <c r="D201" s="10">
        <v>3850</v>
      </c>
      <c r="E201" s="10" t="s">
        <v>236</v>
      </c>
      <c r="F201" s="255">
        <v>45779</v>
      </c>
      <c r="G201" s="446" t="s">
        <v>87</v>
      </c>
      <c r="H201" s="263" t="s">
        <v>107</v>
      </c>
      <c r="I201" s="284">
        <v>0.84791666666666665</v>
      </c>
      <c r="J201" s="10"/>
      <c r="K201" s="282" t="s">
        <v>378</v>
      </c>
      <c r="L201" s="576"/>
      <c r="M201" s="10"/>
      <c r="N201" s="577"/>
      <c r="O201" s="578"/>
      <c r="P201" s="577"/>
      <c r="Q201" s="579"/>
      <c r="R201" s="579"/>
    </row>
    <row r="202" spans="1:18" ht="30.75">
      <c r="A202" s="266">
        <v>201</v>
      </c>
      <c r="B202" s="11" t="s">
        <v>162</v>
      </c>
      <c r="C202" s="435" t="s">
        <v>163</v>
      </c>
      <c r="D202" s="10">
        <v>3850</v>
      </c>
      <c r="E202" s="10" t="s">
        <v>236</v>
      </c>
      <c r="F202" s="255">
        <v>45779</v>
      </c>
      <c r="G202" s="446" t="s">
        <v>87</v>
      </c>
      <c r="H202" s="10" t="s">
        <v>106</v>
      </c>
      <c r="I202" s="284">
        <v>0.85624999999999996</v>
      </c>
      <c r="J202" s="10" t="s">
        <v>145</v>
      </c>
      <c r="K202" s="282" t="s">
        <v>379</v>
      </c>
      <c r="L202" s="576"/>
      <c r="M202" s="10"/>
      <c r="N202" s="577"/>
      <c r="O202" s="578"/>
      <c r="P202" s="577"/>
      <c r="Q202" s="579"/>
      <c r="R202" s="579"/>
    </row>
    <row r="203" spans="1:18" ht="15">
      <c r="A203" s="266">
        <v>202</v>
      </c>
      <c r="B203" s="11" t="s">
        <v>162</v>
      </c>
      <c r="C203" s="435" t="s">
        <v>163</v>
      </c>
      <c r="D203" s="10">
        <v>3850</v>
      </c>
      <c r="E203" s="10" t="s">
        <v>236</v>
      </c>
      <c r="F203" s="255">
        <v>45779</v>
      </c>
      <c r="G203" s="446" t="s">
        <v>87</v>
      </c>
      <c r="H203" s="10" t="s">
        <v>106</v>
      </c>
      <c r="I203" s="284">
        <v>0.88749999999999996</v>
      </c>
      <c r="J203" s="10" t="s">
        <v>145</v>
      </c>
      <c r="K203" s="282" t="s">
        <v>380</v>
      </c>
      <c r="L203" s="576"/>
      <c r="M203" s="10"/>
      <c r="N203" s="577"/>
      <c r="O203" s="578"/>
      <c r="P203" s="577"/>
      <c r="Q203" s="579"/>
      <c r="R203" s="579"/>
    </row>
    <row r="204" spans="1:18" ht="15">
      <c r="A204" s="266">
        <v>203</v>
      </c>
      <c r="B204" s="11" t="s">
        <v>162</v>
      </c>
      <c r="C204" s="435" t="s">
        <v>163</v>
      </c>
      <c r="D204" s="10">
        <v>3850</v>
      </c>
      <c r="E204" s="10" t="s">
        <v>236</v>
      </c>
      <c r="F204" s="255">
        <v>45779</v>
      </c>
      <c r="G204" s="446" t="s">
        <v>87</v>
      </c>
      <c r="H204" s="10" t="s">
        <v>106</v>
      </c>
      <c r="I204" s="284">
        <v>0.88888888888888884</v>
      </c>
      <c r="J204" s="10" t="s">
        <v>116</v>
      </c>
      <c r="K204" s="282" t="s">
        <v>381</v>
      </c>
      <c r="L204" s="576"/>
      <c r="M204" s="10"/>
      <c r="N204" s="577"/>
      <c r="O204" s="578"/>
      <c r="P204" s="577"/>
      <c r="Q204" s="579"/>
      <c r="R204" s="579"/>
    </row>
    <row r="205" spans="1:18" ht="15">
      <c r="A205" s="266">
        <v>204</v>
      </c>
      <c r="B205" s="11" t="s">
        <v>162</v>
      </c>
      <c r="C205" s="435" t="s">
        <v>163</v>
      </c>
      <c r="D205" s="10">
        <v>3850</v>
      </c>
      <c r="E205" s="10" t="s">
        <v>236</v>
      </c>
      <c r="F205" s="255">
        <v>45779</v>
      </c>
      <c r="G205" s="446" t="s">
        <v>87</v>
      </c>
      <c r="H205" s="10" t="s">
        <v>106</v>
      </c>
      <c r="I205" s="284">
        <v>0.94097222222222221</v>
      </c>
      <c r="J205" s="10" t="s">
        <v>111</v>
      </c>
      <c r="K205" s="282" t="s">
        <v>382</v>
      </c>
      <c r="L205" s="576"/>
      <c r="M205" s="10"/>
      <c r="N205" s="577"/>
      <c r="O205" s="578"/>
      <c r="P205" s="577"/>
      <c r="Q205" s="579"/>
      <c r="R205" s="579"/>
    </row>
    <row r="206" spans="1:18" ht="15">
      <c r="A206" s="266">
        <v>205</v>
      </c>
      <c r="B206" s="11" t="s">
        <v>162</v>
      </c>
      <c r="C206" s="435" t="s">
        <v>163</v>
      </c>
      <c r="D206" s="10">
        <v>3850</v>
      </c>
      <c r="E206" s="10" t="s">
        <v>236</v>
      </c>
      <c r="F206" s="255">
        <v>45779</v>
      </c>
      <c r="G206" s="446" t="s">
        <v>87</v>
      </c>
      <c r="H206" s="263" t="s">
        <v>107</v>
      </c>
      <c r="I206" s="284">
        <v>0.9458333333333333</v>
      </c>
      <c r="J206" s="10" t="s">
        <v>145</v>
      </c>
      <c r="K206" s="282" t="s">
        <v>383</v>
      </c>
      <c r="L206" s="576"/>
      <c r="M206" s="10"/>
      <c r="N206" s="577"/>
      <c r="O206" s="578"/>
      <c r="P206" s="577"/>
      <c r="Q206" s="579"/>
      <c r="R206" s="579"/>
    </row>
    <row r="207" spans="1:18" ht="30.75">
      <c r="A207" s="266">
        <v>206</v>
      </c>
      <c r="B207" s="11" t="s">
        <v>162</v>
      </c>
      <c r="C207" s="435" t="s">
        <v>163</v>
      </c>
      <c r="D207" s="10">
        <v>3850</v>
      </c>
      <c r="E207" s="10" t="s">
        <v>236</v>
      </c>
      <c r="F207" s="255">
        <v>45779</v>
      </c>
      <c r="G207" s="446" t="s">
        <v>87</v>
      </c>
      <c r="H207" s="10" t="s">
        <v>106</v>
      </c>
      <c r="I207" s="284">
        <v>0.95</v>
      </c>
      <c r="J207" s="10" t="s">
        <v>145</v>
      </c>
      <c r="K207" s="282" t="s">
        <v>384</v>
      </c>
      <c r="L207" s="576"/>
      <c r="M207" s="10"/>
      <c r="N207" s="577"/>
      <c r="O207" s="578"/>
      <c r="P207" s="577"/>
      <c r="Q207" s="579"/>
      <c r="R207" s="579"/>
    </row>
    <row r="208" spans="1:18" ht="30.75">
      <c r="A208" s="266">
        <v>207</v>
      </c>
      <c r="B208" s="11" t="s">
        <v>162</v>
      </c>
      <c r="C208" s="435" t="s">
        <v>163</v>
      </c>
      <c r="D208" s="10">
        <v>3850</v>
      </c>
      <c r="E208" s="10" t="s">
        <v>236</v>
      </c>
      <c r="F208" s="255">
        <v>45779</v>
      </c>
      <c r="G208" s="446" t="s">
        <v>87</v>
      </c>
      <c r="H208" s="263" t="s">
        <v>107</v>
      </c>
      <c r="I208" s="284">
        <v>0.95208333333333328</v>
      </c>
      <c r="J208" s="10" t="s">
        <v>145</v>
      </c>
      <c r="K208" s="282" t="s">
        <v>385</v>
      </c>
      <c r="L208" s="576"/>
      <c r="M208" s="10"/>
      <c r="N208" s="577"/>
      <c r="O208" s="578"/>
      <c r="P208" s="577"/>
      <c r="Q208" s="579"/>
      <c r="R208" s="579"/>
    </row>
    <row r="209" spans="1:18" ht="15">
      <c r="A209" s="266">
        <v>208</v>
      </c>
      <c r="B209" s="11" t="s">
        <v>162</v>
      </c>
      <c r="C209" s="435" t="s">
        <v>163</v>
      </c>
      <c r="D209" s="10">
        <v>3850</v>
      </c>
      <c r="E209" s="10" t="s">
        <v>236</v>
      </c>
      <c r="F209" s="255">
        <v>45779</v>
      </c>
      <c r="G209" s="446" t="s">
        <v>87</v>
      </c>
      <c r="H209" s="263" t="s">
        <v>107</v>
      </c>
      <c r="I209" s="284">
        <v>0.95486111111111116</v>
      </c>
      <c r="J209" s="10" t="s">
        <v>145</v>
      </c>
      <c r="K209" s="282" t="s">
        <v>386</v>
      </c>
      <c r="L209" s="576"/>
      <c r="M209" s="10"/>
      <c r="N209" s="577"/>
      <c r="O209" s="578"/>
      <c r="P209" s="577"/>
      <c r="Q209" s="579"/>
      <c r="R209" s="579"/>
    </row>
    <row r="210" spans="1:18" ht="15">
      <c r="A210" s="266">
        <v>209</v>
      </c>
      <c r="B210" s="11" t="s">
        <v>162</v>
      </c>
      <c r="C210" s="435" t="s">
        <v>163</v>
      </c>
      <c r="D210" s="10">
        <v>3850</v>
      </c>
      <c r="E210" s="10" t="s">
        <v>236</v>
      </c>
      <c r="F210" s="255">
        <v>45780</v>
      </c>
      <c r="G210" s="446" t="s">
        <v>87</v>
      </c>
      <c r="H210" s="263" t="s">
        <v>107</v>
      </c>
      <c r="I210" s="284">
        <v>6.9444444444444447E-4</v>
      </c>
      <c r="J210" s="10" t="s">
        <v>145</v>
      </c>
      <c r="K210" s="282" t="s">
        <v>387</v>
      </c>
      <c r="L210" s="576"/>
      <c r="M210" s="10"/>
      <c r="N210" s="577"/>
      <c r="O210" s="578"/>
      <c r="P210" s="577"/>
      <c r="Q210" s="579"/>
      <c r="R210" s="579"/>
    </row>
    <row r="211" spans="1:18" ht="30.75">
      <c r="A211" s="266">
        <v>210</v>
      </c>
      <c r="B211" s="11" t="s">
        <v>162</v>
      </c>
      <c r="C211" s="435" t="s">
        <v>163</v>
      </c>
      <c r="D211" s="10">
        <v>3850</v>
      </c>
      <c r="E211" s="10" t="s">
        <v>236</v>
      </c>
      <c r="F211" s="255">
        <v>45780</v>
      </c>
      <c r="G211" s="446" t="s">
        <v>87</v>
      </c>
      <c r="H211" s="263" t="s">
        <v>107</v>
      </c>
      <c r="I211" s="284">
        <v>2.0833333333333333E-3</v>
      </c>
      <c r="J211" s="10" t="s">
        <v>145</v>
      </c>
      <c r="K211" s="282" t="s">
        <v>388</v>
      </c>
      <c r="L211" s="576"/>
      <c r="M211" s="10"/>
      <c r="N211" s="577"/>
      <c r="O211" s="578"/>
      <c r="P211" s="577"/>
      <c r="Q211" s="579"/>
      <c r="R211" s="579"/>
    </row>
    <row r="212" spans="1:18" ht="15">
      <c r="A212" s="266">
        <v>211</v>
      </c>
      <c r="B212" s="11" t="s">
        <v>162</v>
      </c>
      <c r="C212" s="435" t="s">
        <v>163</v>
      </c>
      <c r="D212" s="10">
        <v>3850</v>
      </c>
      <c r="E212" s="10" t="s">
        <v>236</v>
      </c>
      <c r="F212" s="255">
        <v>45780</v>
      </c>
      <c r="G212" s="446" t="s">
        <v>87</v>
      </c>
      <c r="H212" s="10" t="s">
        <v>106</v>
      </c>
      <c r="I212" s="284">
        <v>4.8611111111111112E-3</v>
      </c>
      <c r="J212" s="10" t="s">
        <v>145</v>
      </c>
      <c r="K212" s="282" t="s">
        <v>389</v>
      </c>
      <c r="L212" s="576"/>
      <c r="M212" s="10"/>
      <c r="N212" s="577"/>
      <c r="O212" s="578"/>
      <c r="P212" s="577"/>
      <c r="Q212" s="579"/>
      <c r="R212" s="579"/>
    </row>
    <row r="213" spans="1:18" ht="15">
      <c r="A213" s="266">
        <v>212</v>
      </c>
      <c r="B213" s="11" t="s">
        <v>162</v>
      </c>
      <c r="C213" s="435" t="s">
        <v>163</v>
      </c>
      <c r="D213" s="10">
        <v>3850</v>
      </c>
      <c r="E213" s="10" t="s">
        <v>236</v>
      </c>
      <c r="F213" s="255">
        <v>45780</v>
      </c>
      <c r="G213" s="446" t="s">
        <v>87</v>
      </c>
      <c r="H213" s="10" t="s">
        <v>106</v>
      </c>
      <c r="I213" s="284">
        <v>9.7222222222222224E-3</v>
      </c>
      <c r="J213" s="10" t="s">
        <v>119</v>
      </c>
      <c r="K213" s="282" t="s">
        <v>390</v>
      </c>
      <c r="L213" s="576"/>
      <c r="M213" s="10"/>
      <c r="N213" s="577"/>
      <c r="O213" s="578"/>
      <c r="P213" s="577"/>
      <c r="Q213" s="579"/>
      <c r="R213" s="579"/>
    </row>
    <row r="214" spans="1:18" ht="15">
      <c r="A214" s="266">
        <v>213</v>
      </c>
      <c r="B214" s="11" t="s">
        <v>391</v>
      </c>
      <c r="C214" s="435" t="s">
        <v>163</v>
      </c>
      <c r="D214" s="10">
        <v>3850</v>
      </c>
      <c r="E214" s="10" t="s">
        <v>271</v>
      </c>
      <c r="F214" s="255">
        <v>45780</v>
      </c>
      <c r="G214" s="446" t="s">
        <v>87</v>
      </c>
      <c r="H214" s="10" t="s">
        <v>106</v>
      </c>
      <c r="I214" s="284">
        <v>0.50138888888888888</v>
      </c>
      <c r="J214" s="10" t="s">
        <v>111</v>
      </c>
      <c r="K214" s="282" t="s">
        <v>392</v>
      </c>
      <c r="L214" s="576"/>
      <c r="M214" s="10"/>
      <c r="N214" s="577">
        <v>293</v>
      </c>
      <c r="O214" s="578">
        <v>0.37468750000000001</v>
      </c>
      <c r="P214" s="577" t="s">
        <v>223</v>
      </c>
      <c r="Q214" s="579" t="s">
        <v>273</v>
      </c>
      <c r="R214" s="579">
        <v>15</v>
      </c>
    </row>
    <row r="215" spans="1:18" ht="15">
      <c r="A215" s="266">
        <v>214</v>
      </c>
      <c r="B215" s="11" t="s">
        <v>391</v>
      </c>
      <c r="C215" s="435" t="s">
        <v>163</v>
      </c>
      <c r="D215" s="10">
        <v>3850</v>
      </c>
      <c r="E215" s="10" t="s">
        <v>271</v>
      </c>
      <c r="F215" s="255">
        <v>45780</v>
      </c>
      <c r="G215" s="446" t="s">
        <v>87</v>
      </c>
      <c r="H215" s="10" t="s">
        <v>106</v>
      </c>
      <c r="I215" s="284">
        <v>0.51111111111111107</v>
      </c>
      <c r="J215" s="10" t="s">
        <v>120</v>
      </c>
      <c r="K215" s="282" t="s">
        <v>393</v>
      </c>
      <c r="L215" s="576"/>
      <c r="M215" s="10"/>
      <c r="N215" s="577"/>
      <c r="O215" s="578"/>
      <c r="P215" s="577"/>
      <c r="Q215" s="579"/>
      <c r="R215" s="579"/>
    </row>
    <row r="216" spans="1:18" ht="15">
      <c r="A216" s="266">
        <v>215</v>
      </c>
      <c r="B216" s="11" t="s">
        <v>391</v>
      </c>
      <c r="C216" s="435" t="s">
        <v>163</v>
      </c>
      <c r="D216" s="10">
        <v>3850</v>
      </c>
      <c r="E216" s="10" t="s">
        <v>271</v>
      </c>
      <c r="F216" s="255">
        <v>45780</v>
      </c>
      <c r="G216" s="446" t="s">
        <v>87</v>
      </c>
      <c r="H216" s="10" t="s">
        <v>106</v>
      </c>
      <c r="I216" s="284">
        <v>0.51249999999999996</v>
      </c>
      <c r="J216" s="10" t="s">
        <v>120</v>
      </c>
      <c r="K216" s="282" t="s">
        <v>394</v>
      </c>
      <c r="L216" s="576"/>
      <c r="M216" s="10"/>
      <c r="N216" s="577"/>
      <c r="O216" s="578"/>
      <c r="P216" s="577"/>
      <c r="Q216" s="579"/>
      <c r="R216" s="579"/>
    </row>
    <row r="217" spans="1:18" ht="15">
      <c r="A217" s="266">
        <v>216</v>
      </c>
      <c r="B217" s="11" t="s">
        <v>391</v>
      </c>
      <c r="C217" s="435" t="s">
        <v>163</v>
      </c>
      <c r="D217" s="10">
        <v>3850</v>
      </c>
      <c r="E217" s="10" t="s">
        <v>271</v>
      </c>
      <c r="F217" s="255">
        <v>45780</v>
      </c>
      <c r="G217" s="446" t="s">
        <v>87</v>
      </c>
      <c r="H217" s="263" t="s">
        <v>107</v>
      </c>
      <c r="I217" s="284">
        <v>0.52916666666666667</v>
      </c>
      <c r="J217" s="10" t="s">
        <v>145</v>
      </c>
      <c r="K217" s="282" t="s">
        <v>395</v>
      </c>
      <c r="L217" s="576"/>
      <c r="M217" s="10"/>
      <c r="N217" s="577"/>
      <c r="O217" s="578"/>
      <c r="P217" s="577"/>
      <c r="Q217" s="579"/>
      <c r="R217" s="579"/>
    </row>
    <row r="218" spans="1:18" ht="30.75">
      <c r="A218" s="266">
        <v>217</v>
      </c>
      <c r="B218" s="11" t="s">
        <v>391</v>
      </c>
      <c r="C218" s="435" t="s">
        <v>163</v>
      </c>
      <c r="D218" s="10">
        <v>3850</v>
      </c>
      <c r="E218" s="10" t="s">
        <v>271</v>
      </c>
      <c r="F218" s="255">
        <v>45780</v>
      </c>
      <c r="G218" s="446" t="s">
        <v>87</v>
      </c>
      <c r="H218" s="263" t="s">
        <v>107</v>
      </c>
      <c r="I218" s="284">
        <v>0.57638888888888884</v>
      </c>
      <c r="J218" s="10" t="s">
        <v>145</v>
      </c>
      <c r="K218" s="282" t="s">
        <v>396</v>
      </c>
      <c r="L218" s="576"/>
      <c r="M218" s="10"/>
      <c r="N218" s="577"/>
      <c r="O218" s="578"/>
      <c r="P218" s="577"/>
      <c r="Q218" s="579"/>
      <c r="R218" s="579"/>
    </row>
    <row r="219" spans="1:18" ht="15">
      <c r="A219" s="266">
        <v>218</v>
      </c>
      <c r="B219" s="11" t="s">
        <v>391</v>
      </c>
      <c r="C219" s="435" t="s">
        <v>163</v>
      </c>
      <c r="D219" s="10">
        <v>3850</v>
      </c>
      <c r="E219" s="10" t="s">
        <v>271</v>
      </c>
      <c r="F219" s="255">
        <v>45780</v>
      </c>
      <c r="G219" s="446" t="s">
        <v>87</v>
      </c>
      <c r="H219" s="263" t="s">
        <v>107</v>
      </c>
      <c r="I219" s="284">
        <v>0.59166666666666667</v>
      </c>
      <c r="J219" s="10" t="s">
        <v>118</v>
      </c>
      <c r="K219" s="282" t="s">
        <v>222</v>
      </c>
      <c r="L219" s="576"/>
      <c r="M219" s="10"/>
      <c r="N219" s="577"/>
      <c r="O219" s="578"/>
      <c r="P219" s="577"/>
      <c r="Q219" s="579"/>
      <c r="R219" s="579"/>
    </row>
    <row r="220" spans="1:18" ht="15">
      <c r="A220" s="266">
        <v>219</v>
      </c>
      <c r="B220" s="11" t="s">
        <v>391</v>
      </c>
      <c r="C220" s="435" t="s">
        <v>163</v>
      </c>
      <c r="D220" s="10">
        <v>3850</v>
      </c>
      <c r="E220" s="10" t="s">
        <v>271</v>
      </c>
      <c r="F220" s="255">
        <v>45780</v>
      </c>
      <c r="G220" s="446" t="s">
        <v>87</v>
      </c>
      <c r="H220" s="263" t="s">
        <v>107</v>
      </c>
      <c r="I220" s="284">
        <v>0.59930555555555554</v>
      </c>
      <c r="J220" s="10" t="s">
        <v>145</v>
      </c>
      <c r="K220" s="282" t="s">
        <v>397</v>
      </c>
      <c r="L220" s="576"/>
      <c r="M220" s="10"/>
      <c r="N220" s="577"/>
      <c r="O220" s="578"/>
      <c r="P220" s="577"/>
      <c r="Q220" s="579"/>
      <c r="R220" s="579"/>
    </row>
    <row r="221" spans="1:18" ht="15">
      <c r="A221" s="266">
        <v>220</v>
      </c>
      <c r="B221" s="11" t="s">
        <v>391</v>
      </c>
      <c r="C221" s="435" t="s">
        <v>163</v>
      </c>
      <c r="D221" s="10">
        <v>3850</v>
      </c>
      <c r="E221" s="10" t="s">
        <v>271</v>
      </c>
      <c r="F221" s="255">
        <v>45780</v>
      </c>
      <c r="G221" s="446" t="s">
        <v>87</v>
      </c>
      <c r="H221" s="263" t="s">
        <v>107</v>
      </c>
      <c r="I221" s="284">
        <v>0.60069444444444442</v>
      </c>
      <c r="J221" s="10" t="s">
        <v>145</v>
      </c>
      <c r="K221" s="282" t="s">
        <v>398</v>
      </c>
      <c r="L221" s="576"/>
      <c r="M221" s="10"/>
      <c r="N221" s="577"/>
      <c r="O221" s="578"/>
      <c r="P221" s="577"/>
      <c r="Q221" s="579"/>
      <c r="R221" s="579"/>
    </row>
    <row r="222" spans="1:18" ht="15">
      <c r="A222" s="266">
        <v>221</v>
      </c>
      <c r="B222" s="11" t="s">
        <v>391</v>
      </c>
      <c r="C222" s="435" t="s">
        <v>163</v>
      </c>
      <c r="D222" s="10">
        <v>3850</v>
      </c>
      <c r="E222" s="10" t="s">
        <v>271</v>
      </c>
      <c r="F222" s="255">
        <v>45780</v>
      </c>
      <c r="G222" s="446" t="s">
        <v>87</v>
      </c>
      <c r="H222" s="263" t="s">
        <v>107</v>
      </c>
      <c r="I222" s="284">
        <v>0.6020833333333333</v>
      </c>
      <c r="J222" s="10" t="s">
        <v>145</v>
      </c>
      <c r="K222" s="282" t="s">
        <v>399</v>
      </c>
      <c r="L222" s="576"/>
      <c r="M222" s="10"/>
      <c r="N222" s="577"/>
      <c r="O222" s="578"/>
      <c r="P222" s="577"/>
      <c r="Q222" s="579"/>
      <c r="R222" s="579"/>
    </row>
    <row r="223" spans="1:18" ht="15">
      <c r="A223" s="266">
        <v>222</v>
      </c>
      <c r="B223" s="11" t="s">
        <v>391</v>
      </c>
      <c r="C223" s="435" t="s">
        <v>163</v>
      </c>
      <c r="D223" s="10">
        <v>3850</v>
      </c>
      <c r="E223" s="10" t="s">
        <v>271</v>
      </c>
      <c r="F223" s="255">
        <v>45780</v>
      </c>
      <c r="G223" s="446" t="s">
        <v>87</v>
      </c>
      <c r="H223" s="263" t="s">
        <v>107</v>
      </c>
      <c r="I223" s="284">
        <v>0.60416666666666663</v>
      </c>
      <c r="J223" s="10" t="s">
        <v>145</v>
      </c>
      <c r="K223" s="282" t="s">
        <v>400</v>
      </c>
      <c r="L223" s="576"/>
      <c r="M223" s="10"/>
      <c r="N223" s="577"/>
      <c r="O223" s="578"/>
      <c r="P223" s="577"/>
      <c r="Q223" s="579"/>
      <c r="R223" s="579"/>
    </row>
    <row r="224" spans="1:18" ht="15">
      <c r="A224" s="266">
        <v>223</v>
      </c>
      <c r="B224" s="11" t="s">
        <v>391</v>
      </c>
      <c r="C224" s="435" t="s">
        <v>163</v>
      </c>
      <c r="D224" s="10">
        <v>3850</v>
      </c>
      <c r="E224" s="10" t="s">
        <v>271</v>
      </c>
      <c r="F224" s="255">
        <v>45780</v>
      </c>
      <c r="G224" s="446" t="s">
        <v>87</v>
      </c>
      <c r="H224" s="10" t="s">
        <v>106</v>
      </c>
      <c r="I224" s="284">
        <v>0.62638888888888888</v>
      </c>
      <c r="J224" s="10" t="s">
        <v>145</v>
      </c>
      <c r="K224" s="282" t="s">
        <v>401</v>
      </c>
      <c r="L224" s="576"/>
      <c r="M224" s="10"/>
      <c r="N224" s="577"/>
      <c r="O224" s="578"/>
      <c r="P224" s="577"/>
      <c r="Q224" s="579"/>
      <c r="R224" s="579"/>
    </row>
    <row r="225" spans="1:18" ht="15">
      <c r="A225" s="266">
        <v>224</v>
      </c>
      <c r="B225" s="11" t="s">
        <v>391</v>
      </c>
      <c r="C225" s="435" t="s">
        <v>163</v>
      </c>
      <c r="D225" s="10">
        <v>3850</v>
      </c>
      <c r="E225" s="10" t="s">
        <v>271</v>
      </c>
      <c r="F225" s="255">
        <v>45780</v>
      </c>
      <c r="G225" s="446" t="s">
        <v>87</v>
      </c>
      <c r="H225" s="10" t="s">
        <v>106</v>
      </c>
      <c r="I225" s="284">
        <v>0.63472222222222219</v>
      </c>
      <c r="J225" s="10" t="s">
        <v>145</v>
      </c>
      <c r="K225" s="282" t="s">
        <v>402</v>
      </c>
      <c r="L225" s="576"/>
      <c r="M225" s="10"/>
      <c r="N225" s="577"/>
      <c r="O225" s="578"/>
      <c r="P225" s="577"/>
      <c r="Q225" s="579"/>
      <c r="R225" s="579"/>
    </row>
    <row r="226" spans="1:18" ht="15">
      <c r="A226" s="266">
        <v>225</v>
      </c>
      <c r="B226" s="11" t="s">
        <v>391</v>
      </c>
      <c r="C226" s="435" t="s">
        <v>163</v>
      </c>
      <c r="D226" s="10">
        <v>3850</v>
      </c>
      <c r="E226" s="10" t="s">
        <v>271</v>
      </c>
      <c r="F226" s="255">
        <v>45780</v>
      </c>
      <c r="G226" s="446" t="s">
        <v>87</v>
      </c>
      <c r="H226" s="10" t="s">
        <v>106</v>
      </c>
      <c r="I226" s="284">
        <v>0.63541666666666663</v>
      </c>
      <c r="J226" s="10" t="s">
        <v>145</v>
      </c>
      <c r="K226" s="282" t="s">
        <v>402</v>
      </c>
      <c r="L226" s="576"/>
      <c r="M226" s="10"/>
      <c r="N226" s="577"/>
      <c r="O226" s="578"/>
      <c r="P226" s="577"/>
      <c r="Q226" s="579"/>
      <c r="R226" s="579"/>
    </row>
    <row r="227" spans="1:18" ht="15">
      <c r="A227" s="266">
        <v>226</v>
      </c>
      <c r="B227" s="11" t="s">
        <v>391</v>
      </c>
      <c r="C227" s="435" t="s">
        <v>163</v>
      </c>
      <c r="D227" s="10">
        <v>3850</v>
      </c>
      <c r="E227" s="10" t="s">
        <v>271</v>
      </c>
      <c r="F227" s="255">
        <v>45780</v>
      </c>
      <c r="G227" s="446" t="s">
        <v>87</v>
      </c>
      <c r="H227" s="263" t="s">
        <v>107</v>
      </c>
      <c r="I227" s="284">
        <v>0.76388888888888884</v>
      </c>
      <c r="J227" s="10" t="s">
        <v>111</v>
      </c>
      <c r="K227" s="282" t="s">
        <v>403</v>
      </c>
      <c r="L227" s="576"/>
      <c r="M227" s="10"/>
      <c r="N227" s="577"/>
      <c r="O227" s="578"/>
      <c r="P227" s="577"/>
      <c r="Q227" s="579"/>
      <c r="R227" s="579"/>
    </row>
    <row r="228" spans="1:18" ht="15">
      <c r="A228" s="266">
        <v>227</v>
      </c>
      <c r="B228" s="443" t="s">
        <v>166</v>
      </c>
      <c r="C228" s="435" t="s">
        <v>163</v>
      </c>
      <c r="D228" s="336" t="s">
        <v>105</v>
      </c>
      <c r="E228" s="439" t="s">
        <v>167</v>
      </c>
      <c r="F228" s="395">
        <v>45782</v>
      </c>
      <c r="G228" s="437" t="s">
        <v>88</v>
      </c>
      <c r="H228" s="442" t="s">
        <v>107</v>
      </c>
      <c r="I228" s="438">
        <v>0.3923611111111111</v>
      </c>
      <c r="J228" s="439" t="s">
        <v>122</v>
      </c>
      <c r="K228" s="315" t="s">
        <v>404</v>
      </c>
      <c r="L228" s="576"/>
      <c r="M228" s="10"/>
      <c r="N228" s="313">
        <v>250</v>
      </c>
      <c r="O228" s="316">
        <v>0.31247685185185187</v>
      </c>
      <c r="P228" s="315" t="s">
        <v>208</v>
      </c>
      <c r="Q228" s="315" t="s">
        <v>167</v>
      </c>
      <c r="R228" s="315">
        <v>1</v>
      </c>
    </row>
    <row r="229" spans="1:18" ht="15">
      <c r="A229" s="266">
        <v>228</v>
      </c>
      <c r="B229" s="444" t="s">
        <v>162</v>
      </c>
      <c r="C229" s="435" t="s">
        <v>163</v>
      </c>
      <c r="D229" s="336" t="s">
        <v>105</v>
      </c>
      <c r="E229" s="439" t="s">
        <v>180</v>
      </c>
      <c r="F229" s="395">
        <v>45782</v>
      </c>
      <c r="G229" s="437" t="s">
        <v>88</v>
      </c>
      <c r="H229" s="442" t="s">
        <v>107</v>
      </c>
      <c r="I229" s="438">
        <v>0.61458333333333337</v>
      </c>
      <c r="J229" s="439" t="s">
        <v>116</v>
      </c>
      <c r="K229" s="315" t="s">
        <v>405</v>
      </c>
      <c r="L229" s="576"/>
      <c r="M229" s="10"/>
      <c r="N229" s="313">
        <v>190</v>
      </c>
      <c r="O229" s="316">
        <v>0.25689814814814815</v>
      </c>
      <c r="P229" s="315" t="s">
        <v>406</v>
      </c>
      <c r="Q229" s="315" t="s">
        <v>174</v>
      </c>
      <c r="R229" s="315">
        <v>7</v>
      </c>
    </row>
    <row r="230" spans="1:18" ht="15">
      <c r="A230" s="266">
        <v>229</v>
      </c>
      <c r="B230" s="443" t="s">
        <v>162</v>
      </c>
      <c r="C230" s="435" t="s">
        <v>163</v>
      </c>
      <c r="D230" s="336" t="s">
        <v>105</v>
      </c>
      <c r="E230" s="441" t="s">
        <v>180</v>
      </c>
      <c r="F230" s="395">
        <v>45782</v>
      </c>
      <c r="G230" s="437" t="s">
        <v>88</v>
      </c>
      <c r="H230" s="442" t="s">
        <v>107</v>
      </c>
      <c r="I230" s="440">
        <v>0.81597222222222221</v>
      </c>
      <c r="J230" s="441" t="s">
        <v>123</v>
      </c>
      <c r="K230" s="425" t="s">
        <v>407</v>
      </c>
      <c r="L230" s="580"/>
      <c r="M230" s="263"/>
      <c r="N230" s="581"/>
      <c r="O230" s="582"/>
      <c r="P230" s="581"/>
      <c r="Q230" s="583"/>
      <c r="R230" s="583"/>
    </row>
    <row r="231" spans="1:18" ht="15">
      <c r="A231" s="266">
        <v>230</v>
      </c>
      <c r="B231" s="443" t="s">
        <v>162</v>
      </c>
      <c r="C231" s="435" t="s">
        <v>163</v>
      </c>
      <c r="D231" s="336" t="s">
        <v>105</v>
      </c>
      <c r="E231" s="441" t="s">
        <v>180</v>
      </c>
      <c r="F231" s="395">
        <v>45782</v>
      </c>
      <c r="G231" s="437" t="s">
        <v>88</v>
      </c>
      <c r="H231" s="442" t="s">
        <v>107</v>
      </c>
      <c r="I231" s="440">
        <v>0.82013888888888886</v>
      </c>
      <c r="J231" s="441" t="s">
        <v>145</v>
      </c>
      <c r="K231" s="425" t="s">
        <v>408</v>
      </c>
      <c r="L231" s="576"/>
      <c r="M231" s="10"/>
      <c r="N231" s="308"/>
      <c r="O231" s="309"/>
      <c r="P231" s="300"/>
      <c r="Q231" s="300"/>
      <c r="R231" s="300"/>
    </row>
    <row r="232" spans="1:18" ht="15">
      <c r="A232" s="266">
        <v>231</v>
      </c>
      <c r="B232" s="443" t="s">
        <v>162</v>
      </c>
      <c r="C232" s="435" t="s">
        <v>163</v>
      </c>
      <c r="D232" s="336" t="s">
        <v>105</v>
      </c>
      <c r="E232" s="441" t="s">
        <v>180</v>
      </c>
      <c r="F232" s="395">
        <v>45782</v>
      </c>
      <c r="G232" s="437" t="s">
        <v>88</v>
      </c>
      <c r="H232" s="442" t="s">
        <v>107</v>
      </c>
      <c r="I232" s="440">
        <v>0.84513888888888888</v>
      </c>
      <c r="J232" s="441" t="s">
        <v>145</v>
      </c>
      <c r="K232" s="425" t="s">
        <v>409</v>
      </c>
      <c r="L232" s="576"/>
      <c r="M232" s="10"/>
      <c r="N232" s="577"/>
      <c r="O232" s="578"/>
      <c r="P232" s="577"/>
      <c r="Q232" s="579"/>
      <c r="R232" s="579"/>
    </row>
    <row r="233" spans="1:18" ht="15">
      <c r="A233" s="266">
        <v>232</v>
      </c>
      <c r="B233" s="443" t="s">
        <v>162</v>
      </c>
      <c r="C233" s="435" t="s">
        <v>163</v>
      </c>
      <c r="D233" s="336" t="s">
        <v>105</v>
      </c>
      <c r="E233" s="441" t="s">
        <v>180</v>
      </c>
      <c r="F233" s="395">
        <v>45782</v>
      </c>
      <c r="G233" s="437" t="s">
        <v>88</v>
      </c>
      <c r="H233" s="442" t="s">
        <v>107</v>
      </c>
      <c r="I233" s="440">
        <v>0.85</v>
      </c>
      <c r="J233" s="441" t="s">
        <v>118</v>
      </c>
      <c r="K233" s="425" t="s">
        <v>410</v>
      </c>
      <c r="L233" s="576"/>
      <c r="M233" s="10"/>
      <c r="N233" s="577"/>
      <c r="O233" s="578"/>
      <c r="P233" s="577"/>
      <c r="Q233" s="579"/>
      <c r="R233" s="579"/>
    </row>
    <row r="234" spans="1:18" ht="15">
      <c r="A234" s="266">
        <v>233</v>
      </c>
      <c r="B234" s="443" t="s">
        <v>162</v>
      </c>
      <c r="C234" s="435" t="s">
        <v>163</v>
      </c>
      <c r="D234" s="336" t="s">
        <v>105</v>
      </c>
      <c r="E234" s="441" t="s">
        <v>180</v>
      </c>
      <c r="F234" s="395">
        <v>45782</v>
      </c>
      <c r="G234" s="437" t="s">
        <v>88</v>
      </c>
      <c r="H234" s="442" t="s">
        <v>107</v>
      </c>
      <c r="I234" s="440">
        <v>0.86041666666666672</v>
      </c>
      <c r="J234" s="441" t="s">
        <v>145</v>
      </c>
      <c r="K234" s="425" t="s">
        <v>411</v>
      </c>
      <c r="L234" s="576"/>
      <c r="M234" s="10"/>
      <c r="N234" s="577"/>
      <c r="O234" s="578"/>
      <c r="P234" s="577"/>
      <c r="Q234" s="579"/>
      <c r="R234" s="579"/>
    </row>
    <row r="235" spans="1:18" ht="15">
      <c r="A235" s="266">
        <v>234</v>
      </c>
      <c r="B235" s="443" t="s">
        <v>162</v>
      </c>
      <c r="C235" s="435" t="s">
        <v>163</v>
      </c>
      <c r="D235" s="336" t="s">
        <v>105</v>
      </c>
      <c r="E235" s="441" t="s">
        <v>180</v>
      </c>
      <c r="F235" s="395">
        <v>45782</v>
      </c>
      <c r="G235" s="437" t="s">
        <v>88</v>
      </c>
      <c r="H235" s="442" t="s">
        <v>107</v>
      </c>
      <c r="I235" s="440">
        <v>0.86388888888888893</v>
      </c>
      <c r="J235" s="441" t="s">
        <v>117</v>
      </c>
      <c r="K235" s="425" t="s">
        <v>410</v>
      </c>
      <c r="L235" s="576"/>
      <c r="M235" s="10"/>
      <c r="N235" s="577"/>
      <c r="O235" s="578"/>
      <c r="P235" s="577"/>
      <c r="Q235" s="579"/>
      <c r="R235" s="579"/>
    </row>
    <row r="236" spans="1:18" ht="15">
      <c r="A236" s="266">
        <v>235</v>
      </c>
      <c r="B236" s="11" t="s">
        <v>166</v>
      </c>
      <c r="C236" s="435" t="s">
        <v>163</v>
      </c>
      <c r="D236" s="10">
        <v>3850</v>
      </c>
      <c r="E236" s="10" t="s">
        <v>271</v>
      </c>
      <c r="F236" s="395">
        <v>45781</v>
      </c>
      <c r="G236" s="446" t="s">
        <v>87</v>
      </c>
      <c r="H236" s="458" t="s">
        <v>106</v>
      </c>
      <c r="I236" s="284">
        <v>0.29722222222222222</v>
      </c>
      <c r="J236" s="10" t="s">
        <v>117</v>
      </c>
      <c r="K236" s="282" t="s">
        <v>412</v>
      </c>
      <c r="L236" s="576"/>
      <c r="M236" s="10"/>
      <c r="N236" s="577">
        <v>128</v>
      </c>
      <c r="O236" s="578">
        <v>0.25645833333333334</v>
      </c>
      <c r="P236" s="577" t="s">
        <v>357</v>
      </c>
      <c r="Q236" s="579" t="s">
        <v>273</v>
      </c>
      <c r="R236" s="579">
        <v>19</v>
      </c>
    </row>
    <row r="237" spans="1:18" ht="15">
      <c r="A237" s="266">
        <v>236</v>
      </c>
      <c r="B237" s="11" t="s">
        <v>166</v>
      </c>
      <c r="C237" s="435" t="s">
        <v>163</v>
      </c>
      <c r="D237" s="10">
        <v>3850</v>
      </c>
      <c r="E237" s="10" t="s">
        <v>271</v>
      </c>
      <c r="F237" s="395">
        <v>45781</v>
      </c>
      <c r="G237" s="446" t="s">
        <v>87</v>
      </c>
      <c r="H237" s="286" t="s">
        <v>107</v>
      </c>
      <c r="I237" s="284">
        <v>0.36180555555555555</v>
      </c>
      <c r="J237" s="10" t="s">
        <v>111</v>
      </c>
      <c r="K237" s="282" t="s">
        <v>413</v>
      </c>
      <c r="L237" s="576"/>
      <c r="M237" s="10"/>
      <c r="N237" s="577"/>
      <c r="O237" s="578"/>
      <c r="P237" s="577"/>
      <c r="Q237" s="579"/>
      <c r="R237" s="579"/>
    </row>
    <row r="238" spans="1:18" ht="15">
      <c r="A238" s="266">
        <v>237</v>
      </c>
      <c r="B238" s="11" t="s">
        <v>166</v>
      </c>
      <c r="C238" s="435" t="s">
        <v>163</v>
      </c>
      <c r="D238" s="10">
        <v>3850</v>
      </c>
      <c r="E238" s="10" t="s">
        <v>271</v>
      </c>
      <c r="F238" s="395">
        <v>45781</v>
      </c>
      <c r="G238" s="446" t="s">
        <v>87</v>
      </c>
      <c r="H238" s="286" t="s">
        <v>107</v>
      </c>
      <c r="I238" s="284">
        <v>0.36388888888888887</v>
      </c>
      <c r="J238" s="10" t="s">
        <v>145</v>
      </c>
      <c r="K238" s="282" t="s">
        <v>414</v>
      </c>
      <c r="L238" s="576"/>
      <c r="M238" s="10"/>
      <c r="N238" s="577"/>
      <c r="O238" s="578"/>
      <c r="P238" s="577"/>
      <c r="Q238" s="579"/>
      <c r="R238" s="579"/>
    </row>
    <row r="239" spans="1:18" ht="30.75">
      <c r="A239" s="266">
        <v>238</v>
      </c>
      <c r="B239" s="11" t="s">
        <v>166</v>
      </c>
      <c r="C239" s="435" t="s">
        <v>163</v>
      </c>
      <c r="D239" s="10">
        <v>3850</v>
      </c>
      <c r="E239" s="10" t="s">
        <v>271</v>
      </c>
      <c r="F239" s="395">
        <v>45781</v>
      </c>
      <c r="G239" s="446" t="s">
        <v>87</v>
      </c>
      <c r="H239" s="286" t="s">
        <v>107</v>
      </c>
      <c r="I239" s="284">
        <v>0.36458333333333331</v>
      </c>
      <c r="J239" s="10" t="s">
        <v>145</v>
      </c>
      <c r="K239" s="282" t="s">
        <v>415</v>
      </c>
      <c r="L239" s="576"/>
      <c r="M239" s="10"/>
      <c r="N239" s="577"/>
      <c r="O239" s="578"/>
      <c r="P239" s="577"/>
      <c r="Q239" s="579"/>
      <c r="R239" s="579"/>
    </row>
    <row r="240" spans="1:18" ht="15">
      <c r="A240" s="266">
        <v>239</v>
      </c>
      <c r="B240" s="11" t="s">
        <v>166</v>
      </c>
      <c r="C240" s="435" t="s">
        <v>163</v>
      </c>
      <c r="D240" s="10">
        <v>3850</v>
      </c>
      <c r="E240" s="10" t="s">
        <v>271</v>
      </c>
      <c r="F240" s="395">
        <v>45781</v>
      </c>
      <c r="G240" s="446" t="s">
        <v>87</v>
      </c>
      <c r="H240" s="286" t="s">
        <v>107</v>
      </c>
      <c r="I240" s="284">
        <v>0.3659722222222222</v>
      </c>
      <c r="J240" s="10" t="s">
        <v>145</v>
      </c>
      <c r="K240" s="282" t="s">
        <v>416</v>
      </c>
      <c r="L240" s="576"/>
      <c r="M240" s="10"/>
      <c r="N240" s="577"/>
      <c r="O240" s="578"/>
      <c r="P240" s="577"/>
      <c r="Q240" s="579"/>
      <c r="R240" s="579"/>
    </row>
    <row r="241" spans="1:18" ht="15">
      <c r="A241" s="266">
        <v>240</v>
      </c>
      <c r="B241" s="11" t="s">
        <v>166</v>
      </c>
      <c r="C241" s="435" t="s">
        <v>163</v>
      </c>
      <c r="D241" s="10">
        <v>3850</v>
      </c>
      <c r="E241" s="10" t="s">
        <v>271</v>
      </c>
      <c r="F241" s="395">
        <v>45781</v>
      </c>
      <c r="G241" s="446" t="s">
        <v>87</v>
      </c>
      <c r="H241" s="286" t="s">
        <v>107</v>
      </c>
      <c r="I241" s="284">
        <v>0.36666666666666664</v>
      </c>
      <c r="J241" s="10" t="s">
        <v>145</v>
      </c>
      <c r="K241" s="312" t="s">
        <v>417</v>
      </c>
      <c r="L241" s="576"/>
      <c r="M241" s="10"/>
      <c r="N241" s="577"/>
      <c r="O241" s="578"/>
      <c r="P241" s="577"/>
      <c r="Q241" s="579"/>
      <c r="R241" s="579"/>
    </row>
    <row r="242" spans="1:18" ht="15">
      <c r="A242" s="266">
        <v>241</v>
      </c>
      <c r="B242" s="11" t="s">
        <v>166</v>
      </c>
      <c r="C242" s="435" t="s">
        <v>163</v>
      </c>
      <c r="D242" s="10">
        <v>3850</v>
      </c>
      <c r="E242" s="10" t="s">
        <v>271</v>
      </c>
      <c r="F242" s="395">
        <v>45781</v>
      </c>
      <c r="G242" s="446" t="s">
        <v>87</v>
      </c>
      <c r="H242" s="286" t="s">
        <v>107</v>
      </c>
      <c r="I242" s="284">
        <v>0.37361111111111112</v>
      </c>
      <c r="J242" s="10" t="s">
        <v>145</v>
      </c>
      <c r="K242" s="312" t="s">
        <v>418</v>
      </c>
      <c r="L242" s="576"/>
      <c r="M242" s="10"/>
      <c r="N242" s="577"/>
      <c r="O242" s="578"/>
      <c r="P242" s="577"/>
      <c r="Q242" s="579"/>
      <c r="R242" s="579"/>
    </row>
    <row r="243" spans="1:18" ht="15">
      <c r="A243" s="266">
        <v>242</v>
      </c>
      <c r="B243" s="11" t="s">
        <v>166</v>
      </c>
      <c r="C243" s="435" t="s">
        <v>163</v>
      </c>
      <c r="D243" s="10">
        <v>3850</v>
      </c>
      <c r="E243" s="10" t="s">
        <v>271</v>
      </c>
      <c r="F243" s="395">
        <v>45781</v>
      </c>
      <c r="G243" s="446" t="s">
        <v>87</v>
      </c>
      <c r="H243" s="458" t="s">
        <v>106</v>
      </c>
      <c r="I243" s="284">
        <v>0.375</v>
      </c>
      <c r="J243" s="10" t="s">
        <v>145</v>
      </c>
      <c r="K243" s="282" t="s">
        <v>419</v>
      </c>
      <c r="L243" s="576"/>
      <c r="M243" s="10"/>
      <c r="N243" s="577"/>
      <c r="O243" s="578"/>
      <c r="P243" s="577"/>
      <c r="Q243" s="579"/>
      <c r="R243" s="579"/>
    </row>
    <row r="244" spans="1:18" ht="15">
      <c r="A244" s="266">
        <v>243</v>
      </c>
      <c r="B244" s="11" t="s">
        <v>166</v>
      </c>
      <c r="C244" s="435" t="s">
        <v>163</v>
      </c>
      <c r="D244" s="10">
        <v>3850</v>
      </c>
      <c r="E244" s="10" t="s">
        <v>271</v>
      </c>
      <c r="F244" s="395">
        <v>45781</v>
      </c>
      <c r="G244" s="446" t="s">
        <v>87</v>
      </c>
      <c r="H244" s="458" t="s">
        <v>106</v>
      </c>
      <c r="I244" s="284">
        <v>0.37638888888888888</v>
      </c>
      <c r="J244" s="10" t="s">
        <v>145</v>
      </c>
      <c r="K244" s="282" t="s">
        <v>420</v>
      </c>
      <c r="L244" s="576"/>
      <c r="M244" s="10"/>
      <c r="N244" s="577"/>
      <c r="O244" s="578"/>
      <c r="P244" s="577"/>
      <c r="Q244" s="579"/>
      <c r="R244" s="579"/>
    </row>
    <row r="245" spans="1:18" ht="15">
      <c r="A245" s="266">
        <v>244</v>
      </c>
      <c r="B245" s="11" t="s">
        <v>166</v>
      </c>
      <c r="C245" s="435" t="s">
        <v>163</v>
      </c>
      <c r="D245" s="10">
        <v>3850</v>
      </c>
      <c r="E245" s="10" t="s">
        <v>271</v>
      </c>
      <c r="F245" s="395">
        <v>45781</v>
      </c>
      <c r="G245" s="446" t="s">
        <v>87</v>
      </c>
      <c r="H245" s="286" t="s">
        <v>107</v>
      </c>
      <c r="I245" s="284">
        <v>0.38055555555555554</v>
      </c>
      <c r="J245" s="10" t="s">
        <v>111</v>
      </c>
      <c r="K245" s="282" t="s">
        <v>421</v>
      </c>
      <c r="L245" s="576"/>
      <c r="M245" s="10"/>
      <c r="N245" s="577"/>
      <c r="O245" s="578"/>
      <c r="P245" s="577"/>
      <c r="Q245" s="579"/>
      <c r="R245" s="579"/>
    </row>
    <row r="246" spans="1:18" ht="15">
      <c r="A246" s="266">
        <v>245</v>
      </c>
      <c r="B246" s="11" t="s">
        <v>166</v>
      </c>
      <c r="C246" s="435" t="s">
        <v>163</v>
      </c>
      <c r="D246" s="10">
        <v>3850</v>
      </c>
      <c r="E246" s="10" t="s">
        <v>271</v>
      </c>
      <c r="F246" s="395">
        <v>45781</v>
      </c>
      <c r="G246" s="446" t="s">
        <v>87</v>
      </c>
      <c r="H246" s="459" t="s">
        <v>107</v>
      </c>
      <c r="I246" s="284">
        <v>0.40208333333333335</v>
      </c>
      <c r="J246" s="10" t="s">
        <v>145</v>
      </c>
      <c r="K246" s="282" t="s">
        <v>422</v>
      </c>
      <c r="L246" s="576"/>
      <c r="M246" s="10"/>
      <c r="N246" s="577"/>
      <c r="O246" s="578"/>
      <c r="P246" s="577"/>
      <c r="Q246" s="579"/>
      <c r="R246" s="579"/>
    </row>
    <row r="247" spans="1:18" ht="15">
      <c r="A247" s="266">
        <v>246</v>
      </c>
      <c r="B247" s="11" t="s">
        <v>166</v>
      </c>
      <c r="C247" s="435" t="s">
        <v>163</v>
      </c>
      <c r="D247" s="10">
        <v>3850</v>
      </c>
      <c r="E247" s="10" t="s">
        <v>271</v>
      </c>
      <c r="F247" s="395">
        <v>45781</v>
      </c>
      <c r="G247" s="446" t="s">
        <v>87</v>
      </c>
      <c r="H247" s="286" t="s">
        <v>107</v>
      </c>
      <c r="I247" s="284">
        <v>0.40277777777777779</v>
      </c>
      <c r="J247" s="10" t="s">
        <v>145</v>
      </c>
      <c r="K247" s="282" t="s">
        <v>423</v>
      </c>
      <c r="L247" s="576"/>
      <c r="M247" s="10"/>
      <c r="N247" s="577"/>
      <c r="O247" s="578"/>
      <c r="P247" s="577"/>
      <c r="Q247" s="579"/>
      <c r="R247" s="579"/>
    </row>
    <row r="248" spans="1:18" ht="15">
      <c r="A248" s="266">
        <v>247</v>
      </c>
      <c r="B248" s="11" t="s">
        <v>166</v>
      </c>
      <c r="C248" s="435" t="s">
        <v>163</v>
      </c>
      <c r="D248" s="10">
        <v>3850</v>
      </c>
      <c r="E248" s="10" t="s">
        <v>271</v>
      </c>
      <c r="F248" s="395">
        <v>45781</v>
      </c>
      <c r="G248" s="446" t="s">
        <v>87</v>
      </c>
      <c r="H248" s="459" t="s">
        <v>107</v>
      </c>
      <c r="I248" s="284">
        <v>0.40416666666666667</v>
      </c>
      <c r="J248" s="10" t="s">
        <v>111</v>
      </c>
      <c r="K248" s="282" t="s">
        <v>424</v>
      </c>
      <c r="L248" s="576"/>
      <c r="M248" s="10"/>
      <c r="N248" s="577"/>
      <c r="O248" s="578"/>
      <c r="P248" s="577"/>
      <c r="Q248" s="579"/>
      <c r="R248" s="579"/>
    </row>
    <row r="249" spans="1:18" ht="15">
      <c r="A249" s="266">
        <v>248</v>
      </c>
      <c r="B249" s="11" t="s">
        <v>166</v>
      </c>
      <c r="C249" s="435" t="s">
        <v>163</v>
      </c>
      <c r="D249" s="10">
        <v>3850</v>
      </c>
      <c r="E249" s="10" t="s">
        <v>271</v>
      </c>
      <c r="F249" s="395">
        <v>45781</v>
      </c>
      <c r="G249" s="446" t="s">
        <v>87</v>
      </c>
      <c r="H249" s="286" t="s">
        <v>107</v>
      </c>
      <c r="I249" s="284">
        <v>0.41736111111111113</v>
      </c>
      <c r="J249" s="10" t="s">
        <v>111</v>
      </c>
      <c r="K249" s="282" t="s">
        <v>425</v>
      </c>
      <c r="L249" s="576"/>
      <c r="M249" s="10"/>
      <c r="N249" s="577"/>
      <c r="O249" s="578"/>
      <c r="P249" s="577"/>
      <c r="Q249" s="579"/>
      <c r="R249" s="579"/>
    </row>
    <row r="250" spans="1:18" ht="15">
      <c r="A250" s="266">
        <v>249</v>
      </c>
      <c r="B250" s="285" t="s">
        <v>166</v>
      </c>
      <c r="C250" s="435" t="s">
        <v>163</v>
      </c>
      <c r="D250" s="263">
        <v>3850</v>
      </c>
      <c r="E250" s="263" t="s">
        <v>271</v>
      </c>
      <c r="F250" s="395">
        <v>45781</v>
      </c>
      <c r="G250" s="446" t="s">
        <v>87</v>
      </c>
      <c r="H250" s="459" t="s">
        <v>107</v>
      </c>
      <c r="I250" s="264">
        <v>0.43402777777777779</v>
      </c>
      <c r="J250" s="263" t="s">
        <v>111</v>
      </c>
      <c r="K250" s="265" t="s">
        <v>426</v>
      </c>
      <c r="L250" s="580"/>
      <c r="M250" s="263"/>
      <c r="N250" s="581"/>
      <c r="O250" s="582"/>
      <c r="P250" s="581"/>
      <c r="Q250" s="583"/>
      <c r="R250" s="583"/>
    </row>
    <row r="251" spans="1:18" ht="15">
      <c r="A251" s="266">
        <v>250</v>
      </c>
      <c r="B251" s="11" t="s">
        <v>166</v>
      </c>
      <c r="C251" s="435" t="s">
        <v>163</v>
      </c>
      <c r="D251" s="10">
        <v>3850</v>
      </c>
      <c r="E251" s="10" t="s">
        <v>271</v>
      </c>
      <c r="F251" s="395">
        <v>45781</v>
      </c>
      <c r="G251" s="446" t="s">
        <v>87</v>
      </c>
      <c r="H251" s="286" t="s">
        <v>107</v>
      </c>
      <c r="I251" s="284">
        <v>0.44236111111111109</v>
      </c>
      <c r="J251" s="10" t="s">
        <v>116</v>
      </c>
      <c r="K251" s="282" t="s">
        <v>427</v>
      </c>
      <c r="L251" s="576"/>
      <c r="M251" s="10"/>
      <c r="N251" s="584"/>
      <c r="O251" s="310"/>
      <c r="P251" s="267"/>
      <c r="Q251" s="267"/>
      <c r="R251" s="267"/>
    </row>
    <row r="252" spans="1:18" ht="15">
      <c r="A252" s="266">
        <v>251</v>
      </c>
      <c r="B252" s="11" t="s">
        <v>166</v>
      </c>
      <c r="C252" s="435" t="s">
        <v>163</v>
      </c>
      <c r="D252" s="10">
        <v>3850</v>
      </c>
      <c r="E252" s="10" t="s">
        <v>271</v>
      </c>
      <c r="F252" s="395">
        <v>45781</v>
      </c>
      <c r="G252" s="446" t="s">
        <v>87</v>
      </c>
      <c r="H252" s="286" t="s">
        <v>107</v>
      </c>
      <c r="I252" s="284">
        <v>0.45763888888888887</v>
      </c>
      <c r="J252" s="10" t="s">
        <v>145</v>
      </c>
      <c r="K252" s="282" t="s">
        <v>428</v>
      </c>
      <c r="L252" s="576"/>
      <c r="M252" s="10"/>
      <c r="N252" s="577"/>
      <c r="O252" s="578"/>
      <c r="P252" s="577"/>
      <c r="Q252" s="579"/>
      <c r="R252" s="579"/>
    </row>
    <row r="253" spans="1:18" ht="15">
      <c r="A253" s="266">
        <v>252</v>
      </c>
      <c r="B253" s="11" t="s">
        <v>166</v>
      </c>
      <c r="C253" s="435" t="s">
        <v>163</v>
      </c>
      <c r="D253" s="10">
        <v>3850</v>
      </c>
      <c r="E253" s="10" t="s">
        <v>271</v>
      </c>
      <c r="F253" s="395">
        <v>45781</v>
      </c>
      <c r="G253" s="446" t="s">
        <v>87</v>
      </c>
      <c r="H253" s="458" t="s">
        <v>106</v>
      </c>
      <c r="I253" s="284">
        <v>0.5</v>
      </c>
      <c r="J253" s="10" t="s">
        <v>116</v>
      </c>
      <c r="K253" s="282" t="s">
        <v>429</v>
      </c>
      <c r="L253" s="576"/>
      <c r="M253" s="10"/>
      <c r="N253" s="577"/>
      <c r="O253" s="578"/>
      <c r="P253" s="577"/>
      <c r="Q253" s="579"/>
      <c r="R253" s="579"/>
    </row>
    <row r="254" spans="1:18" ht="30.75">
      <c r="A254" s="266">
        <v>253</v>
      </c>
      <c r="B254" s="11" t="s">
        <v>166</v>
      </c>
      <c r="C254" s="435" t="s">
        <v>163</v>
      </c>
      <c r="D254" s="10">
        <v>3850</v>
      </c>
      <c r="E254" s="10" t="s">
        <v>271</v>
      </c>
      <c r="F254" s="395">
        <v>45781</v>
      </c>
      <c r="G254" s="446" t="s">
        <v>87</v>
      </c>
      <c r="H254" s="287" t="s">
        <v>106</v>
      </c>
      <c r="I254" s="284">
        <v>0.50069444444444444</v>
      </c>
      <c r="J254" s="10" t="s">
        <v>116</v>
      </c>
      <c r="K254" s="282" t="s">
        <v>430</v>
      </c>
      <c r="L254" s="576"/>
      <c r="M254" s="10"/>
      <c r="N254" s="577"/>
      <c r="O254" s="578"/>
      <c r="P254" s="577"/>
      <c r="Q254" s="579"/>
      <c r="R254" s="579"/>
    </row>
    <row r="255" spans="1:18" ht="30.75">
      <c r="A255" s="266">
        <v>254</v>
      </c>
      <c r="B255" s="11" t="s">
        <v>162</v>
      </c>
      <c r="C255" s="435" t="s">
        <v>163</v>
      </c>
      <c r="D255" s="10">
        <v>3850</v>
      </c>
      <c r="E255" s="10" t="s">
        <v>236</v>
      </c>
      <c r="F255" s="395">
        <v>45781</v>
      </c>
      <c r="G255" s="446" t="s">
        <v>87</v>
      </c>
      <c r="H255" s="459" t="s">
        <v>107</v>
      </c>
      <c r="I255" s="284">
        <v>0.63402777777777775</v>
      </c>
      <c r="J255" s="10" t="s">
        <v>145</v>
      </c>
      <c r="K255" s="282" t="s">
        <v>431</v>
      </c>
      <c r="L255" s="576"/>
      <c r="M255" s="10"/>
      <c r="N255" s="577">
        <v>143</v>
      </c>
      <c r="O255" s="578">
        <v>0.32733796296296297</v>
      </c>
      <c r="P255" s="577" t="s">
        <v>238</v>
      </c>
      <c r="Q255" s="579" t="s">
        <v>432</v>
      </c>
      <c r="R255" s="579">
        <v>19</v>
      </c>
    </row>
    <row r="256" spans="1:18" ht="30.75">
      <c r="A256" s="266">
        <v>255</v>
      </c>
      <c r="B256" s="11" t="s">
        <v>162</v>
      </c>
      <c r="C256" s="435" t="s">
        <v>163</v>
      </c>
      <c r="D256" s="10">
        <v>3850</v>
      </c>
      <c r="E256" s="10" t="s">
        <v>236</v>
      </c>
      <c r="F256" s="395">
        <v>45781</v>
      </c>
      <c r="G256" s="446" t="s">
        <v>87</v>
      </c>
      <c r="H256" s="458" t="s">
        <v>106</v>
      </c>
      <c r="I256" s="284">
        <v>0.63749999999999996</v>
      </c>
      <c r="J256" s="10" t="s">
        <v>145</v>
      </c>
      <c r="K256" s="282" t="s">
        <v>433</v>
      </c>
      <c r="L256" s="576"/>
      <c r="M256" s="10"/>
      <c r="N256" s="577"/>
      <c r="O256" s="578"/>
      <c r="P256" s="577"/>
      <c r="Q256" s="579"/>
      <c r="R256" s="579"/>
    </row>
    <row r="257" spans="1:18" ht="15">
      <c r="A257" s="266">
        <v>256</v>
      </c>
      <c r="B257" s="11" t="s">
        <v>162</v>
      </c>
      <c r="C257" s="435" t="s">
        <v>163</v>
      </c>
      <c r="D257" s="10">
        <v>3850</v>
      </c>
      <c r="E257" s="10" t="s">
        <v>236</v>
      </c>
      <c r="F257" s="395">
        <v>45781</v>
      </c>
      <c r="G257" s="446" t="s">
        <v>87</v>
      </c>
      <c r="H257" s="459" t="s">
        <v>107</v>
      </c>
      <c r="I257" s="284">
        <v>0.64513888888888893</v>
      </c>
      <c r="J257" s="10" t="s">
        <v>118</v>
      </c>
      <c r="K257" s="282" t="s">
        <v>434</v>
      </c>
      <c r="L257" s="576"/>
      <c r="M257" s="10"/>
      <c r="N257" s="577"/>
      <c r="O257" s="578"/>
      <c r="P257" s="577"/>
      <c r="Q257" s="579"/>
      <c r="R257" s="579"/>
    </row>
    <row r="258" spans="1:18" ht="15">
      <c r="A258" s="266">
        <v>257</v>
      </c>
      <c r="B258" s="11" t="s">
        <v>162</v>
      </c>
      <c r="C258" s="435" t="s">
        <v>163</v>
      </c>
      <c r="D258" s="10">
        <v>3850</v>
      </c>
      <c r="E258" s="10" t="s">
        <v>236</v>
      </c>
      <c r="F258" s="395">
        <v>45781</v>
      </c>
      <c r="G258" s="446" t="s">
        <v>87</v>
      </c>
      <c r="H258" s="287" t="s">
        <v>106</v>
      </c>
      <c r="I258" s="284">
        <v>0.65416666666666667</v>
      </c>
      <c r="J258" s="10" t="s">
        <v>116</v>
      </c>
      <c r="K258" s="282" t="s">
        <v>435</v>
      </c>
      <c r="L258" s="576"/>
      <c r="M258" s="10"/>
      <c r="N258" s="577"/>
      <c r="O258" s="578"/>
      <c r="P258" s="577"/>
      <c r="Q258" s="579"/>
      <c r="R258" s="579"/>
    </row>
    <row r="259" spans="1:18" ht="15">
      <c r="A259" s="266">
        <v>258</v>
      </c>
      <c r="B259" s="11" t="s">
        <v>162</v>
      </c>
      <c r="C259" s="435" t="s">
        <v>163</v>
      </c>
      <c r="D259" s="10">
        <v>3850</v>
      </c>
      <c r="E259" s="10" t="s">
        <v>236</v>
      </c>
      <c r="F259" s="395">
        <v>45781</v>
      </c>
      <c r="G259" s="446" t="s">
        <v>87</v>
      </c>
      <c r="H259" s="287" t="s">
        <v>106</v>
      </c>
      <c r="I259" s="284">
        <v>0.65555555555555556</v>
      </c>
      <c r="J259" s="10" t="s">
        <v>145</v>
      </c>
      <c r="K259" s="282" t="s">
        <v>436</v>
      </c>
      <c r="L259" s="576"/>
      <c r="M259" s="10"/>
      <c r="N259" s="577"/>
      <c r="O259" s="578"/>
      <c r="P259" s="577"/>
      <c r="Q259" s="579"/>
      <c r="R259" s="579"/>
    </row>
    <row r="260" spans="1:18" ht="15">
      <c r="A260" s="266">
        <v>259</v>
      </c>
      <c r="B260" s="11" t="s">
        <v>162</v>
      </c>
      <c r="C260" s="435" t="s">
        <v>163</v>
      </c>
      <c r="D260" s="10">
        <v>3850</v>
      </c>
      <c r="E260" s="10" t="s">
        <v>236</v>
      </c>
      <c r="F260" s="395">
        <v>45781</v>
      </c>
      <c r="G260" s="446" t="s">
        <v>87</v>
      </c>
      <c r="H260" s="286" t="s">
        <v>107</v>
      </c>
      <c r="I260" s="284">
        <v>0.66805555555555551</v>
      </c>
      <c r="J260" s="10" t="s">
        <v>145</v>
      </c>
      <c r="K260" s="282" t="s">
        <v>437</v>
      </c>
      <c r="L260" s="576"/>
      <c r="M260" s="10"/>
      <c r="N260" s="577"/>
      <c r="O260" s="578"/>
      <c r="P260" s="577"/>
      <c r="Q260" s="579"/>
      <c r="R260" s="579"/>
    </row>
    <row r="261" spans="1:18" ht="15">
      <c r="A261" s="266">
        <v>260</v>
      </c>
      <c r="B261" s="285" t="s">
        <v>162</v>
      </c>
      <c r="C261" s="435" t="s">
        <v>163</v>
      </c>
      <c r="D261" s="263">
        <v>3850</v>
      </c>
      <c r="E261" s="263" t="s">
        <v>236</v>
      </c>
      <c r="F261" s="395">
        <v>45781</v>
      </c>
      <c r="G261" s="446" t="s">
        <v>87</v>
      </c>
      <c r="H261" s="458" t="s">
        <v>106</v>
      </c>
      <c r="I261" s="264">
        <v>0.7006944444444444</v>
      </c>
      <c r="J261" s="263" t="s">
        <v>145</v>
      </c>
      <c r="K261" s="265" t="s">
        <v>438</v>
      </c>
      <c r="L261" s="580"/>
      <c r="M261" s="263"/>
      <c r="N261" s="581"/>
      <c r="O261" s="582"/>
      <c r="P261" s="581"/>
      <c r="Q261" s="583"/>
      <c r="R261" s="583"/>
    </row>
    <row r="262" spans="1:18" ht="15">
      <c r="A262" s="266">
        <v>261</v>
      </c>
      <c r="B262" s="11" t="s">
        <v>162</v>
      </c>
      <c r="C262" s="435" t="s">
        <v>163</v>
      </c>
      <c r="D262" s="10">
        <v>3850</v>
      </c>
      <c r="E262" s="10" t="s">
        <v>236</v>
      </c>
      <c r="F262" s="395">
        <v>45781</v>
      </c>
      <c r="G262" s="446" t="s">
        <v>87</v>
      </c>
      <c r="H262" s="286" t="s">
        <v>107</v>
      </c>
      <c r="I262" s="284">
        <v>0.72222222222222221</v>
      </c>
      <c r="J262" s="10" t="s">
        <v>145</v>
      </c>
      <c r="K262" s="282" t="s">
        <v>439</v>
      </c>
      <c r="L262" s="576"/>
      <c r="M262" s="10"/>
      <c r="N262" s="308"/>
      <c r="O262" s="306"/>
      <c r="P262" s="267"/>
      <c r="Q262" s="267"/>
      <c r="R262" s="267"/>
    </row>
    <row r="263" spans="1:18" ht="15">
      <c r="A263" s="266">
        <v>262</v>
      </c>
      <c r="B263" s="11" t="s">
        <v>162</v>
      </c>
      <c r="C263" s="435" t="s">
        <v>163</v>
      </c>
      <c r="D263" s="10">
        <v>3850</v>
      </c>
      <c r="E263" s="10" t="s">
        <v>236</v>
      </c>
      <c r="F263" s="395">
        <v>45781</v>
      </c>
      <c r="G263" s="446" t="s">
        <v>87</v>
      </c>
      <c r="H263" s="286" t="s">
        <v>107</v>
      </c>
      <c r="I263" s="284">
        <v>0.72638888888888886</v>
      </c>
      <c r="J263" s="10" t="s">
        <v>145</v>
      </c>
      <c r="K263" s="282" t="s">
        <v>440</v>
      </c>
      <c r="L263" s="576"/>
      <c r="M263" s="10"/>
      <c r="N263" s="577"/>
      <c r="O263" s="578"/>
      <c r="P263" s="577"/>
      <c r="Q263" s="579"/>
      <c r="R263" s="579"/>
    </row>
    <row r="264" spans="1:18" ht="15">
      <c r="A264" s="266">
        <v>263</v>
      </c>
      <c r="B264" s="11" t="s">
        <v>162</v>
      </c>
      <c r="C264" s="435" t="s">
        <v>163</v>
      </c>
      <c r="D264" s="10">
        <v>3850</v>
      </c>
      <c r="E264" s="10" t="s">
        <v>236</v>
      </c>
      <c r="F264" s="395">
        <v>45781</v>
      </c>
      <c r="G264" s="446" t="s">
        <v>87</v>
      </c>
      <c r="H264" s="286" t="s">
        <v>107</v>
      </c>
      <c r="I264" s="284">
        <v>0.72986111111111107</v>
      </c>
      <c r="J264" s="10" t="s">
        <v>145</v>
      </c>
      <c r="K264" s="282" t="s">
        <v>441</v>
      </c>
      <c r="L264" s="576"/>
      <c r="M264" s="10"/>
      <c r="N264" s="577"/>
      <c r="O264" s="578"/>
      <c r="P264" s="577"/>
      <c r="Q264" s="579"/>
      <c r="R264" s="579"/>
    </row>
    <row r="265" spans="1:18" ht="30.75">
      <c r="A265" s="266">
        <v>264</v>
      </c>
      <c r="B265" s="11" t="s">
        <v>162</v>
      </c>
      <c r="C265" s="435" t="s">
        <v>163</v>
      </c>
      <c r="D265" s="10">
        <v>3850</v>
      </c>
      <c r="E265" s="10" t="s">
        <v>236</v>
      </c>
      <c r="F265" s="395">
        <v>45781</v>
      </c>
      <c r="G265" s="446" t="s">
        <v>87</v>
      </c>
      <c r="H265" s="459" t="s">
        <v>107</v>
      </c>
      <c r="I265" s="284">
        <v>0.74027777777777781</v>
      </c>
      <c r="J265" s="10" t="s">
        <v>119</v>
      </c>
      <c r="K265" s="282" t="s">
        <v>442</v>
      </c>
      <c r="L265" s="576"/>
      <c r="M265" s="10"/>
      <c r="N265" s="577"/>
      <c r="O265" s="578"/>
      <c r="P265" s="577"/>
      <c r="Q265" s="579"/>
      <c r="R265" s="579"/>
    </row>
    <row r="266" spans="1:18" ht="15">
      <c r="A266" s="266">
        <v>265</v>
      </c>
      <c r="B266" s="11" t="s">
        <v>162</v>
      </c>
      <c r="C266" s="435" t="s">
        <v>163</v>
      </c>
      <c r="D266" s="10">
        <v>3850</v>
      </c>
      <c r="E266" s="10" t="s">
        <v>236</v>
      </c>
      <c r="F266" s="395">
        <v>45781</v>
      </c>
      <c r="G266" s="446" t="s">
        <v>87</v>
      </c>
      <c r="H266" s="459" t="s">
        <v>107</v>
      </c>
      <c r="I266" s="284">
        <v>0.75972222222222219</v>
      </c>
      <c r="J266" s="10" t="s">
        <v>117</v>
      </c>
      <c r="K266" s="282" t="s">
        <v>443</v>
      </c>
      <c r="L266" s="576"/>
      <c r="M266" s="10"/>
      <c r="N266" s="577"/>
      <c r="O266" s="578"/>
      <c r="P266" s="577"/>
      <c r="Q266" s="579"/>
      <c r="R266" s="579"/>
    </row>
    <row r="267" spans="1:18" ht="15">
      <c r="A267" s="266">
        <v>266</v>
      </c>
      <c r="B267" s="11" t="s">
        <v>162</v>
      </c>
      <c r="C267" s="435" t="s">
        <v>163</v>
      </c>
      <c r="D267" s="10">
        <v>3850</v>
      </c>
      <c r="E267" s="10" t="s">
        <v>236</v>
      </c>
      <c r="F267" s="395">
        <v>45781</v>
      </c>
      <c r="G267" s="446" t="s">
        <v>87</v>
      </c>
      <c r="H267" s="460" t="s">
        <v>106</v>
      </c>
      <c r="I267" s="284">
        <v>0.7631944444444444</v>
      </c>
      <c r="J267" s="10" t="s">
        <v>145</v>
      </c>
      <c r="K267" s="282" t="s">
        <v>444</v>
      </c>
      <c r="L267" s="576"/>
      <c r="M267" s="10"/>
      <c r="N267" s="577"/>
      <c r="O267" s="578"/>
      <c r="P267" s="577"/>
      <c r="Q267" s="579"/>
      <c r="R267" s="579"/>
    </row>
    <row r="268" spans="1:18" ht="30.75">
      <c r="A268" s="266">
        <v>267</v>
      </c>
      <c r="B268" s="11" t="s">
        <v>162</v>
      </c>
      <c r="C268" s="435" t="s">
        <v>163</v>
      </c>
      <c r="D268" s="10">
        <v>3850</v>
      </c>
      <c r="E268" s="10" t="s">
        <v>236</v>
      </c>
      <c r="F268" s="395">
        <v>45781</v>
      </c>
      <c r="G268" s="446" t="s">
        <v>87</v>
      </c>
      <c r="H268" s="460" t="s">
        <v>106</v>
      </c>
      <c r="I268" s="284">
        <v>0.84652777777777777</v>
      </c>
      <c r="J268" s="10" t="s">
        <v>145</v>
      </c>
      <c r="K268" s="282" t="s">
        <v>445</v>
      </c>
      <c r="L268" s="576"/>
      <c r="M268" s="10"/>
      <c r="N268" s="577"/>
      <c r="O268" s="578"/>
      <c r="P268" s="577"/>
      <c r="Q268" s="579"/>
      <c r="R268" s="579"/>
    </row>
    <row r="269" spans="1:18" ht="15">
      <c r="A269" s="266">
        <v>268</v>
      </c>
      <c r="B269" s="11" t="s">
        <v>162</v>
      </c>
      <c r="C269" s="435" t="s">
        <v>163</v>
      </c>
      <c r="D269" s="10">
        <v>3850</v>
      </c>
      <c r="E269" s="10" t="s">
        <v>236</v>
      </c>
      <c r="F269" s="395">
        <v>45781</v>
      </c>
      <c r="G269" s="446" t="s">
        <v>87</v>
      </c>
      <c r="H269" s="459" t="s">
        <v>107</v>
      </c>
      <c r="I269" s="284">
        <v>0.87916666666666665</v>
      </c>
      <c r="J269" s="10" t="s">
        <v>145</v>
      </c>
      <c r="K269" s="282" t="s">
        <v>446</v>
      </c>
      <c r="L269" s="576"/>
      <c r="M269" s="10"/>
      <c r="N269" s="577"/>
      <c r="O269" s="578"/>
      <c r="P269" s="577"/>
      <c r="Q269" s="579"/>
      <c r="R269" s="579"/>
    </row>
    <row r="270" spans="1:18" ht="30.75">
      <c r="A270" s="266">
        <v>269</v>
      </c>
      <c r="B270" s="11" t="s">
        <v>162</v>
      </c>
      <c r="C270" s="435" t="s">
        <v>163</v>
      </c>
      <c r="D270" s="10">
        <v>3850</v>
      </c>
      <c r="E270" s="10" t="s">
        <v>236</v>
      </c>
      <c r="F270" s="395">
        <v>45781</v>
      </c>
      <c r="G270" s="446" t="s">
        <v>87</v>
      </c>
      <c r="H270" s="287" t="s">
        <v>106</v>
      </c>
      <c r="I270" s="284">
        <v>0.88472222222222219</v>
      </c>
      <c r="J270" s="10" t="s">
        <v>116</v>
      </c>
      <c r="K270" s="282" t="s">
        <v>447</v>
      </c>
      <c r="L270" s="576"/>
      <c r="M270" s="10"/>
      <c r="N270" s="577"/>
      <c r="O270" s="578"/>
      <c r="P270" s="577"/>
      <c r="Q270" s="579"/>
      <c r="R270" s="579"/>
    </row>
    <row r="271" spans="1:18" ht="15">
      <c r="A271" s="266">
        <v>270</v>
      </c>
      <c r="B271" s="11" t="s">
        <v>162</v>
      </c>
      <c r="C271" s="435" t="s">
        <v>163</v>
      </c>
      <c r="D271" s="10">
        <v>3850</v>
      </c>
      <c r="E271" s="10" t="s">
        <v>236</v>
      </c>
      <c r="F271" s="395">
        <v>45781</v>
      </c>
      <c r="G271" s="446" t="s">
        <v>87</v>
      </c>
      <c r="H271" s="287" t="s">
        <v>106</v>
      </c>
      <c r="I271" s="284">
        <v>0.89652777777777781</v>
      </c>
      <c r="J271" s="10" t="s">
        <v>145</v>
      </c>
      <c r="K271" s="282" t="s">
        <v>448</v>
      </c>
      <c r="L271" s="576"/>
      <c r="M271" s="10"/>
      <c r="N271" s="577"/>
      <c r="O271" s="578"/>
      <c r="P271" s="577"/>
      <c r="Q271" s="579"/>
      <c r="R271" s="579"/>
    </row>
    <row r="272" spans="1:18" ht="15">
      <c r="A272" s="266">
        <v>271</v>
      </c>
      <c r="B272" s="11" t="s">
        <v>162</v>
      </c>
      <c r="C272" s="435" t="s">
        <v>163</v>
      </c>
      <c r="D272" s="10">
        <v>3850</v>
      </c>
      <c r="E272" s="10" t="s">
        <v>236</v>
      </c>
      <c r="F272" s="395">
        <v>45781</v>
      </c>
      <c r="G272" s="446" t="s">
        <v>87</v>
      </c>
      <c r="H272" s="286" t="s">
        <v>107</v>
      </c>
      <c r="I272" s="284">
        <v>0.9</v>
      </c>
      <c r="J272" s="10" t="s">
        <v>119</v>
      </c>
      <c r="K272" s="282" t="s">
        <v>449</v>
      </c>
      <c r="L272" s="576"/>
      <c r="M272" s="10"/>
      <c r="N272" s="577"/>
      <c r="O272" s="578"/>
      <c r="P272" s="577"/>
      <c r="Q272" s="579"/>
      <c r="R272" s="579"/>
    </row>
    <row r="273" spans="1:18" ht="15">
      <c r="A273" s="266">
        <v>272</v>
      </c>
      <c r="B273" s="11" t="s">
        <v>162</v>
      </c>
      <c r="C273" s="435" t="s">
        <v>163</v>
      </c>
      <c r="D273" s="10">
        <v>3850</v>
      </c>
      <c r="E273" s="10" t="s">
        <v>236</v>
      </c>
      <c r="F273" s="395">
        <v>45781</v>
      </c>
      <c r="G273" s="446" t="s">
        <v>87</v>
      </c>
      <c r="H273" s="458" t="s">
        <v>106</v>
      </c>
      <c r="I273" s="284">
        <v>0.91527777777777775</v>
      </c>
      <c r="J273" s="10" t="s">
        <v>116</v>
      </c>
      <c r="K273" s="282" t="s">
        <v>450</v>
      </c>
      <c r="L273" s="576"/>
      <c r="M273" s="10"/>
      <c r="N273" s="577"/>
      <c r="O273" s="578"/>
      <c r="P273" s="577"/>
      <c r="Q273" s="579"/>
      <c r="R273" s="579"/>
    </row>
    <row r="274" spans="1:18" ht="15">
      <c r="A274" s="266">
        <v>273</v>
      </c>
      <c r="B274" s="11" t="s">
        <v>166</v>
      </c>
      <c r="C274" s="435" t="s">
        <v>163</v>
      </c>
      <c r="D274" s="10">
        <v>3850</v>
      </c>
      <c r="E274" s="10" t="s">
        <v>271</v>
      </c>
      <c r="F274" s="255">
        <v>45782</v>
      </c>
      <c r="G274" s="446" t="s">
        <v>87</v>
      </c>
      <c r="H274" s="287" t="s">
        <v>106</v>
      </c>
      <c r="I274" s="284">
        <v>0.27638888888888891</v>
      </c>
      <c r="J274" s="10" t="s">
        <v>111</v>
      </c>
      <c r="K274" s="282" t="s">
        <v>451</v>
      </c>
      <c r="L274" s="576"/>
      <c r="M274" s="10"/>
      <c r="N274" s="577">
        <v>216</v>
      </c>
      <c r="O274" s="578">
        <v>0.2076736111111111</v>
      </c>
      <c r="P274" s="577" t="s">
        <v>223</v>
      </c>
      <c r="Q274" s="579" t="s">
        <v>273</v>
      </c>
      <c r="R274" s="579">
        <v>19</v>
      </c>
    </row>
    <row r="275" spans="1:18" ht="15">
      <c r="A275" s="266">
        <v>274</v>
      </c>
      <c r="B275" s="11" t="s">
        <v>166</v>
      </c>
      <c r="C275" s="435" t="s">
        <v>163</v>
      </c>
      <c r="D275" s="10">
        <v>3850</v>
      </c>
      <c r="E275" s="10" t="s">
        <v>271</v>
      </c>
      <c r="F275" s="255">
        <v>45782</v>
      </c>
      <c r="G275" s="446" t="s">
        <v>87</v>
      </c>
      <c r="H275" s="286" t="s">
        <v>107</v>
      </c>
      <c r="I275" s="284">
        <v>0.28402777777777777</v>
      </c>
      <c r="J275" s="10" t="s">
        <v>118</v>
      </c>
      <c r="K275" s="282" t="s">
        <v>452</v>
      </c>
      <c r="L275" s="576"/>
      <c r="M275" s="10"/>
      <c r="N275" s="577"/>
      <c r="O275" s="578"/>
      <c r="P275" s="577"/>
      <c r="Q275" s="579"/>
      <c r="R275" s="579"/>
    </row>
    <row r="276" spans="1:18" ht="15">
      <c r="A276" s="266">
        <v>275</v>
      </c>
      <c r="B276" s="11" t="s">
        <v>166</v>
      </c>
      <c r="C276" s="435" t="s">
        <v>163</v>
      </c>
      <c r="D276" s="263">
        <v>3850</v>
      </c>
      <c r="E276" s="263" t="s">
        <v>271</v>
      </c>
      <c r="F276" s="255">
        <v>45782</v>
      </c>
      <c r="G276" s="446" t="s">
        <v>87</v>
      </c>
      <c r="H276" s="288" t="s">
        <v>107</v>
      </c>
      <c r="I276" s="264">
        <v>0.28819444444444442</v>
      </c>
      <c r="J276" s="263" t="s">
        <v>117</v>
      </c>
      <c r="K276" s="265" t="s">
        <v>453</v>
      </c>
      <c r="L276" s="580"/>
      <c r="M276" s="263"/>
      <c r="N276" s="581"/>
      <c r="O276" s="582"/>
      <c r="P276" s="581"/>
      <c r="Q276" s="583"/>
      <c r="R276" s="583"/>
    </row>
    <row r="277" spans="1:18" ht="15">
      <c r="A277" s="266">
        <v>276</v>
      </c>
      <c r="B277" s="11" t="s">
        <v>166</v>
      </c>
      <c r="C277" s="435" t="s">
        <v>163</v>
      </c>
      <c r="D277" s="10">
        <v>3850</v>
      </c>
      <c r="E277" s="10" t="s">
        <v>271</v>
      </c>
      <c r="F277" s="255">
        <v>45782</v>
      </c>
      <c r="G277" s="446" t="s">
        <v>87</v>
      </c>
      <c r="H277" s="286" t="s">
        <v>107</v>
      </c>
      <c r="I277" s="284">
        <v>0.30138888888888887</v>
      </c>
      <c r="J277" s="10" t="s">
        <v>111</v>
      </c>
      <c r="K277" s="282" t="s">
        <v>454</v>
      </c>
      <c r="L277" s="576"/>
      <c r="M277" s="10"/>
      <c r="N277" s="585"/>
      <c r="O277" s="311"/>
      <c r="P277" s="299"/>
      <c r="Q277" s="299"/>
      <c r="R277" s="299"/>
    </row>
    <row r="278" spans="1:18" ht="15">
      <c r="A278" s="266">
        <v>277</v>
      </c>
      <c r="B278" s="11" t="s">
        <v>166</v>
      </c>
      <c r="C278" s="435" t="s">
        <v>163</v>
      </c>
      <c r="D278" s="10">
        <v>3850</v>
      </c>
      <c r="E278" s="10" t="s">
        <v>271</v>
      </c>
      <c r="F278" s="255">
        <v>45782</v>
      </c>
      <c r="G278" s="446" t="s">
        <v>87</v>
      </c>
      <c r="H278" s="286" t="s">
        <v>107</v>
      </c>
      <c r="I278" s="284">
        <v>0.30416666666666664</v>
      </c>
      <c r="J278" s="10" t="s">
        <v>145</v>
      </c>
      <c r="K278" s="282" t="s">
        <v>455</v>
      </c>
      <c r="L278" s="576"/>
      <c r="M278" s="10"/>
      <c r="N278" s="577"/>
      <c r="O278" s="578"/>
      <c r="P278" s="577"/>
      <c r="Q278" s="579"/>
      <c r="R278" s="579"/>
    </row>
    <row r="279" spans="1:18" ht="15">
      <c r="A279" s="266">
        <v>278</v>
      </c>
      <c r="B279" s="11" t="s">
        <v>166</v>
      </c>
      <c r="C279" s="435" t="s">
        <v>163</v>
      </c>
      <c r="D279" s="10">
        <v>3850</v>
      </c>
      <c r="E279" s="10" t="s">
        <v>271</v>
      </c>
      <c r="F279" s="255">
        <v>45782</v>
      </c>
      <c r="G279" s="446" t="s">
        <v>87</v>
      </c>
      <c r="H279" s="286" t="s">
        <v>107</v>
      </c>
      <c r="I279" s="284">
        <v>0.30763888888888891</v>
      </c>
      <c r="J279" s="10" t="s">
        <v>116</v>
      </c>
      <c r="K279" s="282" t="s">
        <v>456</v>
      </c>
      <c r="L279" s="576"/>
      <c r="M279" s="10"/>
      <c r="N279" s="577"/>
      <c r="O279" s="578"/>
      <c r="P279" s="577"/>
      <c r="Q279" s="579"/>
      <c r="R279" s="579"/>
    </row>
    <row r="280" spans="1:18" ht="15">
      <c r="A280" s="266">
        <v>279</v>
      </c>
      <c r="B280" s="11" t="s">
        <v>166</v>
      </c>
      <c r="C280" s="435" t="s">
        <v>163</v>
      </c>
      <c r="D280" s="10">
        <v>3850</v>
      </c>
      <c r="E280" s="10" t="s">
        <v>271</v>
      </c>
      <c r="F280" s="255">
        <v>45782</v>
      </c>
      <c r="G280" s="446" t="s">
        <v>87</v>
      </c>
      <c r="H280" s="459" t="s">
        <v>107</v>
      </c>
      <c r="I280" s="284">
        <v>0.31041666666666667</v>
      </c>
      <c r="J280" s="10" t="s">
        <v>145</v>
      </c>
      <c r="K280" s="282" t="s">
        <v>457</v>
      </c>
      <c r="L280" s="576"/>
      <c r="M280" s="10"/>
      <c r="N280" s="577"/>
      <c r="O280" s="578"/>
      <c r="P280" s="577"/>
      <c r="Q280" s="579"/>
      <c r="R280" s="579"/>
    </row>
    <row r="281" spans="1:18" ht="15">
      <c r="A281" s="266">
        <v>280</v>
      </c>
      <c r="B281" s="11" t="s">
        <v>166</v>
      </c>
      <c r="C281" s="435" t="s">
        <v>163</v>
      </c>
      <c r="D281" s="10">
        <v>3850</v>
      </c>
      <c r="E281" s="10" t="s">
        <v>271</v>
      </c>
      <c r="F281" s="255">
        <v>45782</v>
      </c>
      <c r="G281" s="446" t="s">
        <v>87</v>
      </c>
      <c r="H281" s="459" t="s">
        <v>107</v>
      </c>
      <c r="I281" s="284">
        <v>0.31388888888888888</v>
      </c>
      <c r="J281" s="10" t="s">
        <v>116</v>
      </c>
      <c r="K281" s="282" t="s">
        <v>458</v>
      </c>
      <c r="L281" s="576"/>
      <c r="M281" s="10"/>
      <c r="N281" s="577"/>
      <c r="O281" s="578"/>
      <c r="P281" s="577"/>
      <c r="Q281" s="579"/>
      <c r="R281" s="579"/>
    </row>
    <row r="282" spans="1:18" ht="30.75">
      <c r="A282" s="266">
        <v>281</v>
      </c>
      <c r="B282" s="11" t="s">
        <v>166</v>
      </c>
      <c r="C282" s="435" t="s">
        <v>163</v>
      </c>
      <c r="D282" s="10">
        <v>3850</v>
      </c>
      <c r="E282" s="10" t="s">
        <v>271</v>
      </c>
      <c r="F282" s="255">
        <v>45782</v>
      </c>
      <c r="G282" s="446" t="s">
        <v>87</v>
      </c>
      <c r="H282" s="287" t="s">
        <v>106</v>
      </c>
      <c r="I282" s="284">
        <v>0.31458333333333333</v>
      </c>
      <c r="J282" s="10" t="s">
        <v>116</v>
      </c>
      <c r="K282" s="282" t="s">
        <v>459</v>
      </c>
      <c r="L282" s="576"/>
      <c r="M282" s="10"/>
      <c r="N282" s="577"/>
      <c r="O282" s="578"/>
      <c r="P282" s="577"/>
      <c r="Q282" s="579"/>
      <c r="R282" s="579"/>
    </row>
    <row r="283" spans="1:18" ht="15">
      <c r="A283" s="266">
        <v>282</v>
      </c>
      <c r="B283" s="11" t="s">
        <v>166</v>
      </c>
      <c r="C283" s="435" t="s">
        <v>163</v>
      </c>
      <c r="D283" s="10">
        <v>3850</v>
      </c>
      <c r="E283" s="10" t="s">
        <v>271</v>
      </c>
      <c r="F283" s="255">
        <v>45782</v>
      </c>
      <c r="G283" s="446" t="s">
        <v>87</v>
      </c>
      <c r="H283" s="287" t="s">
        <v>106</v>
      </c>
      <c r="I283" s="284">
        <v>0.31805555555555554</v>
      </c>
      <c r="J283" s="10" t="s">
        <v>116</v>
      </c>
      <c r="K283" s="282" t="s">
        <v>460</v>
      </c>
      <c r="L283" s="576"/>
      <c r="M283" s="10"/>
      <c r="N283" s="577"/>
      <c r="O283" s="578"/>
      <c r="P283" s="577"/>
      <c r="Q283" s="579"/>
      <c r="R283" s="579"/>
    </row>
    <row r="284" spans="1:18" ht="15">
      <c r="A284" s="266">
        <v>283</v>
      </c>
      <c r="B284" s="11" t="s">
        <v>166</v>
      </c>
      <c r="C284" s="435" t="s">
        <v>163</v>
      </c>
      <c r="D284" s="10">
        <v>3850</v>
      </c>
      <c r="E284" s="10" t="s">
        <v>271</v>
      </c>
      <c r="F284" s="255">
        <v>45782</v>
      </c>
      <c r="G284" s="446" t="s">
        <v>87</v>
      </c>
      <c r="H284" s="459" t="s">
        <v>107</v>
      </c>
      <c r="I284" s="284">
        <v>0.3215277777777778</v>
      </c>
      <c r="J284" s="10" t="s">
        <v>145</v>
      </c>
      <c r="K284" s="282" t="s">
        <v>461</v>
      </c>
      <c r="L284" s="576"/>
      <c r="M284" s="10"/>
      <c r="N284" s="577"/>
      <c r="O284" s="578"/>
      <c r="P284" s="577"/>
      <c r="Q284" s="579"/>
      <c r="R284" s="579"/>
    </row>
    <row r="285" spans="1:18" ht="15">
      <c r="A285" s="266">
        <v>284</v>
      </c>
      <c r="B285" s="11" t="s">
        <v>166</v>
      </c>
      <c r="C285" s="435" t="s">
        <v>163</v>
      </c>
      <c r="D285" s="10">
        <v>3850</v>
      </c>
      <c r="E285" s="10" t="s">
        <v>271</v>
      </c>
      <c r="F285" s="255">
        <v>45782</v>
      </c>
      <c r="G285" s="446" t="s">
        <v>87</v>
      </c>
      <c r="H285" s="287" t="s">
        <v>106</v>
      </c>
      <c r="I285" s="284">
        <v>0.32361111111111113</v>
      </c>
      <c r="J285" s="10" t="s">
        <v>145</v>
      </c>
      <c r="K285" s="282" t="s">
        <v>462</v>
      </c>
      <c r="L285" s="576"/>
      <c r="M285" s="10"/>
      <c r="N285" s="577"/>
      <c r="O285" s="578"/>
      <c r="P285" s="577"/>
      <c r="Q285" s="579"/>
      <c r="R285" s="579"/>
    </row>
    <row r="286" spans="1:18" ht="15">
      <c r="A286" s="266">
        <v>285</v>
      </c>
      <c r="B286" s="11" t="s">
        <v>166</v>
      </c>
      <c r="C286" s="435" t="s">
        <v>163</v>
      </c>
      <c r="D286" s="10">
        <v>3850</v>
      </c>
      <c r="E286" s="10" t="s">
        <v>271</v>
      </c>
      <c r="F286" s="255">
        <v>45782</v>
      </c>
      <c r="G286" s="446" t="s">
        <v>87</v>
      </c>
      <c r="H286" s="287" t="s">
        <v>106</v>
      </c>
      <c r="I286" s="284">
        <v>0.33055555555555555</v>
      </c>
      <c r="J286" s="10" t="s">
        <v>116</v>
      </c>
      <c r="K286" s="282" t="s">
        <v>463</v>
      </c>
      <c r="L286" s="576"/>
      <c r="M286" s="10"/>
      <c r="N286" s="577"/>
      <c r="O286" s="578"/>
      <c r="P286" s="577"/>
      <c r="Q286" s="579"/>
      <c r="R286" s="579"/>
    </row>
    <row r="287" spans="1:18" ht="15">
      <c r="A287" s="266">
        <v>286</v>
      </c>
      <c r="B287" s="11" t="s">
        <v>166</v>
      </c>
      <c r="C287" s="435" t="s">
        <v>163</v>
      </c>
      <c r="D287" s="263">
        <v>3850</v>
      </c>
      <c r="E287" s="263" t="s">
        <v>271</v>
      </c>
      <c r="F287" s="255">
        <v>45782</v>
      </c>
      <c r="G287" s="446" t="s">
        <v>87</v>
      </c>
      <c r="H287" s="459" t="s">
        <v>107</v>
      </c>
      <c r="I287" s="264">
        <v>0.39583333333333331</v>
      </c>
      <c r="J287" s="263" t="s">
        <v>145</v>
      </c>
      <c r="K287" s="265" t="s">
        <v>464</v>
      </c>
      <c r="L287" s="580"/>
      <c r="M287" s="263"/>
      <c r="N287" s="581"/>
      <c r="O287" s="582"/>
      <c r="P287" s="581"/>
      <c r="Q287" s="583"/>
      <c r="R287" s="583"/>
    </row>
    <row r="288" spans="1:18" ht="15">
      <c r="A288" s="266">
        <v>287</v>
      </c>
      <c r="B288" s="11" t="s">
        <v>166</v>
      </c>
      <c r="C288" s="435" t="s">
        <v>163</v>
      </c>
      <c r="D288" s="10">
        <v>3850</v>
      </c>
      <c r="E288" s="10" t="s">
        <v>271</v>
      </c>
      <c r="F288" s="255">
        <v>45782</v>
      </c>
      <c r="G288" s="446" t="s">
        <v>87</v>
      </c>
      <c r="H288" s="459" t="s">
        <v>107</v>
      </c>
      <c r="I288" s="284">
        <v>0.42638888888888887</v>
      </c>
      <c r="J288" s="10" t="s">
        <v>111</v>
      </c>
      <c r="K288" s="282" t="s">
        <v>465</v>
      </c>
      <c r="L288" s="576"/>
      <c r="M288" s="10"/>
      <c r="N288" s="266"/>
      <c r="O288" s="306"/>
      <c r="P288" s="267"/>
      <c r="Q288" s="267"/>
      <c r="R288" s="267"/>
    </row>
    <row r="289" spans="1:18" ht="15">
      <c r="A289" s="266">
        <v>288</v>
      </c>
      <c r="B289" s="11" t="s">
        <v>166</v>
      </c>
      <c r="C289" s="435" t="s">
        <v>163</v>
      </c>
      <c r="D289" s="10">
        <v>3850</v>
      </c>
      <c r="E289" s="10" t="s">
        <v>271</v>
      </c>
      <c r="F289" s="255">
        <v>45782</v>
      </c>
      <c r="G289" s="446" t="s">
        <v>87</v>
      </c>
      <c r="H289" s="286" t="s">
        <v>107</v>
      </c>
      <c r="I289" s="284">
        <v>0.43472222222222223</v>
      </c>
      <c r="J289" s="10" t="s">
        <v>122</v>
      </c>
      <c r="K289" s="282" t="s">
        <v>466</v>
      </c>
      <c r="L289" s="576"/>
      <c r="M289" s="10"/>
      <c r="N289" s="577"/>
      <c r="O289" s="578"/>
      <c r="P289" s="577"/>
      <c r="Q289" s="579"/>
      <c r="R289" s="579"/>
    </row>
    <row r="290" spans="1:18" ht="15">
      <c r="A290" s="266">
        <v>289</v>
      </c>
      <c r="B290" s="11" t="s">
        <v>166</v>
      </c>
      <c r="C290" s="435" t="s">
        <v>163</v>
      </c>
      <c r="D290" s="10">
        <v>3850</v>
      </c>
      <c r="E290" s="10" t="s">
        <v>271</v>
      </c>
      <c r="F290" s="255">
        <v>45782</v>
      </c>
      <c r="G290" s="446" t="s">
        <v>87</v>
      </c>
      <c r="H290" s="286" t="s">
        <v>107</v>
      </c>
      <c r="I290" s="284">
        <v>0.48125000000000001</v>
      </c>
      <c r="J290" s="10" t="s">
        <v>116</v>
      </c>
      <c r="K290" s="282" t="s">
        <v>467</v>
      </c>
      <c r="L290" s="576"/>
      <c r="M290" s="10"/>
      <c r="N290" s="577"/>
      <c r="O290" s="578"/>
      <c r="P290" s="577"/>
      <c r="Q290" s="579"/>
      <c r="R290" s="579"/>
    </row>
    <row r="291" spans="1:18" ht="15">
      <c r="A291" s="266">
        <v>290</v>
      </c>
      <c r="B291" s="11" t="s">
        <v>166</v>
      </c>
      <c r="C291" s="435" t="s">
        <v>163</v>
      </c>
      <c r="D291" s="10">
        <v>3850</v>
      </c>
      <c r="E291" s="10" t="s">
        <v>271</v>
      </c>
      <c r="F291" s="255">
        <v>45782</v>
      </c>
      <c r="G291" s="446" t="s">
        <v>87</v>
      </c>
      <c r="H291" s="458" t="s">
        <v>106</v>
      </c>
      <c r="I291" s="284">
        <v>0.4826388888888889</v>
      </c>
      <c r="J291" s="10" t="s">
        <v>116</v>
      </c>
      <c r="K291" s="282" t="s">
        <v>468</v>
      </c>
      <c r="L291" s="576"/>
      <c r="M291" s="10"/>
      <c r="N291" s="577"/>
      <c r="O291" s="578"/>
      <c r="P291" s="577"/>
      <c r="Q291" s="579"/>
      <c r="R291" s="579"/>
    </row>
    <row r="292" spans="1:18" ht="15">
      <c r="A292" s="266">
        <v>291</v>
      </c>
      <c r="B292" s="11" t="s">
        <v>166</v>
      </c>
      <c r="C292" s="435" t="s">
        <v>163</v>
      </c>
      <c r="D292" s="10">
        <v>3850</v>
      </c>
      <c r="E292" s="10" t="s">
        <v>271</v>
      </c>
      <c r="F292" s="255">
        <v>45782</v>
      </c>
      <c r="G292" s="446" t="s">
        <v>87</v>
      </c>
      <c r="H292" s="460" t="s">
        <v>106</v>
      </c>
      <c r="I292" s="284">
        <v>0.48680555555555555</v>
      </c>
      <c r="J292" s="10" t="s">
        <v>111</v>
      </c>
      <c r="K292" s="282" t="s">
        <v>469</v>
      </c>
      <c r="L292" s="576"/>
      <c r="M292" s="10"/>
      <c r="N292" s="577"/>
      <c r="O292" s="578"/>
      <c r="P292" s="577"/>
      <c r="Q292" s="579"/>
      <c r="R292" s="579"/>
    </row>
    <row r="293" spans="1:18" ht="15">
      <c r="A293" s="266">
        <v>292</v>
      </c>
      <c r="B293" s="11" t="s">
        <v>162</v>
      </c>
      <c r="C293" s="435" t="s">
        <v>163</v>
      </c>
      <c r="D293" s="10">
        <v>3850</v>
      </c>
      <c r="E293" s="10" t="s">
        <v>236</v>
      </c>
      <c r="F293" s="255">
        <v>45782</v>
      </c>
      <c r="G293" s="446" t="s">
        <v>87</v>
      </c>
      <c r="H293" s="288" t="s">
        <v>107</v>
      </c>
      <c r="I293" s="264">
        <v>0.67847222222222225</v>
      </c>
      <c r="J293" s="263" t="s">
        <v>119</v>
      </c>
      <c r="K293" s="265" t="s">
        <v>470</v>
      </c>
      <c r="L293" s="580"/>
      <c r="M293" s="263"/>
      <c r="N293" s="581">
        <v>413</v>
      </c>
      <c r="O293" s="582">
        <v>0.48487268518518517</v>
      </c>
      <c r="P293" s="581" t="s">
        <v>238</v>
      </c>
      <c r="Q293" s="583" t="s">
        <v>471</v>
      </c>
      <c r="R293" s="583">
        <v>28</v>
      </c>
    </row>
    <row r="294" spans="1:18" ht="15">
      <c r="A294" s="266">
        <v>293</v>
      </c>
      <c r="B294" s="11" t="s">
        <v>162</v>
      </c>
      <c r="C294" s="435" t="s">
        <v>163</v>
      </c>
      <c r="D294" s="10">
        <v>3850</v>
      </c>
      <c r="E294" s="10" t="s">
        <v>236</v>
      </c>
      <c r="F294" s="255">
        <v>45782</v>
      </c>
      <c r="G294" s="446" t="s">
        <v>87</v>
      </c>
      <c r="H294" s="458" t="s">
        <v>106</v>
      </c>
      <c r="I294" s="284">
        <v>0.74722222222222223</v>
      </c>
      <c r="J294" s="10" t="s">
        <v>118</v>
      </c>
      <c r="K294" s="282" t="s">
        <v>472</v>
      </c>
      <c r="L294" s="576"/>
      <c r="M294" s="10"/>
      <c r="N294" s="577"/>
      <c r="O294" s="310"/>
      <c r="P294" s="267"/>
      <c r="Q294" s="267"/>
      <c r="R294" s="267"/>
    </row>
    <row r="295" spans="1:18" ht="15">
      <c r="A295" s="266">
        <v>294</v>
      </c>
      <c r="B295" s="11" t="s">
        <v>162</v>
      </c>
      <c r="C295" s="435" t="s">
        <v>163</v>
      </c>
      <c r="D295" s="10">
        <v>3850</v>
      </c>
      <c r="E295" s="10" t="s">
        <v>236</v>
      </c>
      <c r="F295" s="255">
        <v>45782</v>
      </c>
      <c r="G295" s="446" t="s">
        <v>87</v>
      </c>
      <c r="H295" s="458" t="s">
        <v>106</v>
      </c>
      <c r="I295" s="284">
        <v>0.77500000000000002</v>
      </c>
      <c r="J295" s="10" t="s">
        <v>111</v>
      </c>
      <c r="K295" s="282" t="s">
        <v>473</v>
      </c>
      <c r="L295" s="576"/>
      <c r="M295" s="10"/>
      <c r="N295" s="577"/>
      <c r="O295" s="578"/>
      <c r="P295" s="577"/>
      <c r="Q295" s="579"/>
      <c r="R295" s="579"/>
    </row>
    <row r="296" spans="1:18" ht="15">
      <c r="A296" s="266">
        <v>295</v>
      </c>
      <c r="B296" s="11" t="s">
        <v>162</v>
      </c>
      <c r="C296" s="435" t="s">
        <v>163</v>
      </c>
      <c r="D296" s="10">
        <v>3850</v>
      </c>
      <c r="E296" s="10" t="s">
        <v>236</v>
      </c>
      <c r="F296" s="255">
        <v>45782</v>
      </c>
      <c r="G296" s="446" t="s">
        <v>87</v>
      </c>
      <c r="H296" s="286" t="s">
        <v>107</v>
      </c>
      <c r="I296" s="284">
        <v>0.77708333333333335</v>
      </c>
      <c r="J296" s="10" t="s">
        <v>119</v>
      </c>
      <c r="K296" s="282" t="s">
        <v>474</v>
      </c>
      <c r="L296" s="576"/>
      <c r="M296" s="10"/>
      <c r="N296" s="577"/>
      <c r="O296" s="578"/>
      <c r="P296" s="577"/>
      <c r="Q296" s="579"/>
      <c r="R296" s="579"/>
    </row>
    <row r="297" spans="1:18" ht="15">
      <c r="A297" s="266">
        <v>296</v>
      </c>
      <c r="B297" s="11" t="s">
        <v>162</v>
      </c>
      <c r="C297" s="435" t="s">
        <v>163</v>
      </c>
      <c r="D297" s="10">
        <v>3850</v>
      </c>
      <c r="E297" s="10" t="s">
        <v>236</v>
      </c>
      <c r="F297" s="255">
        <v>45782</v>
      </c>
      <c r="G297" s="446" t="s">
        <v>87</v>
      </c>
      <c r="H297" s="459" t="s">
        <v>107</v>
      </c>
      <c r="I297" s="284">
        <v>0.79861111111111116</v>
      </c>
      <c r="J297" s="10" t="s">
        <v>113</v>
      </c>
      <c r="K297" s="282" t="s">
        <v>475</v>
      </c>
      <c r="L297" s="576"/>
      <c r="M297" s="10"/>
      <c r="N297" s="577"/>
      <c r="O297" s="578"/>
      <c r="P297" s="577"/>
      <c r="Q297" s="579"/>
      <c r="R297" s="579"/>
    </row>
    <row r="298" spans="1:18" ht="15">
      <c r="A298" s="266">
        <v>297</v>
      </c>
      <c r="B298" s="11" t="s">
        <v>162</v>
      </c>
      <c r="C298" s="435" t="s">
        <v>163</v>
      </c>
      <c r="D298" s="10">
        <v>3850</v>
      </c>
      <c r="E298" s="10" t="s">
        <v>236</v>
      </c>
      <c r="F298" s="255">
        <v>45782</v>
      </c>
      <c r="G298" s="446" t="s">
        <v>87</v>
      </c>
      <c r="H298" s="287" t="s">
        <v>106</v>
      </c>
      <c r="I298" s="284">
        <v>0.81041666666666667</v>
      </c>
      <c r="J298" s="10" t="s">
        <v>145</v>
      </c>
      <c r="K298" s="282" t="s">
        <v>476</v>
      </c>
      <c r="L298" s="576"/>
      <c r="M298" s="10"/>
      <c r="N298" s="577"/>
      <c r="O298" s="578"/>
      <c r="P298" s="577"/>
      <c r="Q298" s="579"/>
      <c r="R298" s="579"/>
    </row>
    <row r="299" spans="1:18" ht="15">
      <c r="A299" s="266">
        <v>298</v>
      </c>
      <c r="B299" s="11" t="s">
        <v>162</v>
      </c>
      <c r="C299" s="435" t="s">
        <v>163</v>
      </c>
      <c r="D299" s="263">
        <v>3850</v>
      </c>
      <c r="E299" s="263" t="s">
        <v>236</v>
      </c>
      <c r="F299" s="255">
        <v>45782</v>
      </c>
      <c r="G299" s="446" t="s">
        <v>87</v>
      </c>
      <c r="H299" s="460" t="s">
        <v>106</v>
      </c>
      <c r="I299" s="264">
        <v>0.81319444444444444</v>
      </c>
      <c r="J299" s="263" t="s">
        <v>145</v>
      </c>
      <c r="K299" s="265" t="s">
        <v>477</v>
      </c>
      <c r="L299" s="580"/>
      <c r="M299" s="263"/>
      <c r="N299" s="581"/>
      <c r="O299" s="582"/>
      <c r="P299" s="581"/>
      <c r="Q299" s="583"/>
      <c r="R299" s="583"/>
    </row>
    <row r="300" spans="1:18" ht="15">
      <c r="A300" s="266">
        <v>299</v>
      </c>
      <c r="B300" s="11" t="s">
        <v>162</v>
      </c>
      <c r="C300" s="435" t="s">
        <v>163</v>
      </c>
      <c r="D300" s="10">
        <v>3850</v>
      </c>
      <c r="E300" s="10" t="s">
        <v>236</v>
      </c>
      <c r="F300" s="255">
        <v>45782</v>
      </c>
      <c r="G300" s="446" t="s">
        <v>87</v>
      </c>
      <c r="H300" s="460" t="s">
        <v>106</v>
      </c>
      <c r="I300" s="284">
        <v>0.81458333333333333</v>
      </c>
      <c r="J300" s="10" t="s">
        <v>145</v>
      </c>
      <c r="K300" s="282" t="s">
        <v>478</v>
      </c>
      <c r="L300" s="576"/>
      <c r="M300" s="10"/>
      <c r="N300" s="266"/>
      <c r="O300" s="306"/>
      <c r="P300" s="267"/>
      <c r="Q300" s="267"/>
      <c r="R300" s="267"/>
    </row>
    <row r="301" spans="1:18" ht="15">
      <c r="A301" s="266">
        <v>300</v>
      </c>
      <c r="B301" s="11" t="s">
        <v>162</v>
      </c>
      <c r="C301" s="435" t="s">
        <v>163</v>
      </c>
      <c r="D301" s="10">
        <v>3850</v>
      </c>
      <c r="E301" s="10" t="s">
        <v>236</v>
      </c>
      <c r="F301" s="255">
        <v>45782</v>
      </c>
      <c r="G301" s="446" t="s">
        <v>87</v>
      </c>
      <c r="H301" s="460" t="s">
        <v>106</v>
      </c>
      <c r="I301" s="284">
        <v>0.81736111111111109</v>
      </c>
      <c r="J301" s="10" t="s">
        <v>145</v>
      </c>
      <c r="K301" s="282" t="s">
        <v>479</v>
      </c>
      <c r="L301" s="576"/>
      <c r="M301" s="10"/>
      <c r="N301" s="577"/>
      <c r="O301" s="578"/>
      <c r="P301" s="577"/>
      <c r="Q301" s="579"/>
      <c r="R301" s="579"/>
    </row>
    <row r="302" spans="1:18" ht="30.75">
      <c r="A302" s="266">
        <v>301</v>
      </c>
      <c r="B302" s="11" t="s">
        <v>162</v>
      </c>
      <c r="C302" s="435" t="s">
        <v>163</v>
      </c>
      <c r="D302" s="10">
        <v>3850</v>
      </c>
      <c r="E302" s="10" t="s">
        <v>236</v>
      </c>
      <c r="F302" s="255">
        <v>45782</v>
      </c>
      <c r="G302" s="446" t="s">
        <v>87</v>
      </c>
      <c r="H302" s="286" t="s">
        <v>107</v>
      </c>
      <c r="I302" s="284">
        <v>0.82222222222222219</v>
      </c>
      <c r="J302" s="10" t="s">
        <v>120</v>
      </c>
      <c r="K302" s="282" t="s">
        <v>480</v>
      </c>
      <c r="L302" s="576"/>
      <c r="M302" s="10"/>
      <c r="N302" s="577"/>
      <c r="O302" s="578"/>
      <c r="P302" s="577"/>
      <c r="Q302" s="579"/>
      <c r="R302" s="579"/>
    </row>
    <row r="303" spans="1:18" ht="15">
      <c r="A303" s="266">
        <v>302</v>
      </c>
      <c r="B303" s="11" t="s">
        <v>162</v>
      </c>
      <c r="C303" s="435" t="s">
        <v>163</v>
      </c>
      <c r="D303" s="10">
        <v>3850</v>
      </c>
      <c r="E303" s="10" t="s">
        <v>236</v>
      </c>
      <c r="F303" s="255">
        <v>45782</v>
      </c>
      <c r="G303" s="446" t="s">
        <v>87</v>
      </c>
      <c r="H303" s="286" t="s">
        <v>107</v>
      </c>
      <c r="I303" s="284">
        <v>0.82291666666666663</v>
      </c>
      <c r="J303" s="10" t="s">
        <v>120</v>
      </c>
      <c r="K303" s="282" t="s">
        <v>481</v>
      </c>
      <c r="L303" s="576"/>
      <c r="M303" s="10"/>
      <c r="N303" s="577"/>
      <c r="O303" s="578"/>
      <c r="P303" s="577"/>
      <c r="Q303" s="579"/>
      <c r="R303" s="579"/>
    </row>
    <row r="304" spans="1:18" ht="15">
      <c r="A304" s="266">
        <v>303</v>
      </c>
      <c r="B304" s="11" t="s">
        <v>162</v>
      </c>
      <c r="C304" s="435" t="s">
        <v>163</v>
      </c>
      <c r="D304" s="263">
        <v>3850</v>
      </c>
      <c r="E304" s="263" t="s">
        <v>236</v>
      </c>
      <c r="F304" s="255">
        <v>45782</v>
      </c>
      <c r="G304" s="446" t="s">
        <v>87</v>
      </c>
      <c r="H304" s="460" t="s">
        <v>106</v>
      </c>
      <c r="I304" s="264">
        <v>0.83125000000000004</v>
      </c>
      <c r="J304" s="263" t="s">
        <v>116</v>
      </c>
      <c r="K304" s="265" t="s">
        <v>482</v>
      </c>
      <c r="L304" s="580"/>
      <c r="M304" s="263"/>
      <c r="N304" s="581"/>
      <c r="O304" s="582"/>
      <c r="P304" s="581"/>
      <c r="Q304" s="583"/>
      <c r="R304" s="583"/>
    </row>
    <row r="305" spans="1:18" ht="30.75">
      <c r="A305" s="266">
        <v>304</v>
      </c>
      <c r="B305" s="11" t="s">
        <v>162</v>
      </c>
      <c r="C305" s="435" t="s">
        <v>163</v>
      </c>
      <c r="D305" s="10">
        <v>3850</v>
      </c>
      <c r="E305" s="10" t="s">
        <v>236</v>
      </c>
      <c r="F305" s="255">
        <v>45782</v>
      </c>
      <c r="G305" s="446" t="s">
        <v>87</v>
      </c>
      <c r="H305" s="287" t="s">
        <v>106</v>
      </c>
      <c r="I305" s="284">
        <v>0.86041666666666672</v>
      </c>
      <c r="J305" s="10" t="s">
        <v>116</v>
      </c>
      <c r="K305" s="282" t="s">
        <v>483</v>
      </c>
      <c r="L305" s="576"/>
      <c r="M305" s="10"/>
      <c r="N305" s="577"/>
      <c r="O305" s="310"/>
      <c r="P305" s="267"/>
      <c r="Q305" s="267"/>
      <c r="R305" s="267"/>
    </row>
    <row r="306" spans="1:18" ht="30.75">
      <c r="A306" s="266">
        <v>305</v>
      </c>
      <c r="B306" s="11" t="s">
        <v>162</v>
      </c>
      <c r="C306" s="435" t="s">
        <v>163</v>
      </c>
      <c r="D306" s="10">
        <v>3850</v>
      </c>
      <c r="E306" s="10" t="s">
        <v>236</v>
      </c>
      <c r="F306" s="255">
        <v>45782</v>
      </c>
      <c r="G306" s="446" t="s">
        <v>87</v>
      </c>
      <c r="H306" s="458" t="s">
        <v>106</v>
      </c>
      <c r="I306" s="284">
        <v>0.86805555555555558</v>
      </c>
      <c r="J306" s="10" t="s">
        <v>116</v>
      </c>
      <c r="K306" s="282" t="s">
        <v>484</v>
      </c>
      <c r="L306" s="576"/>
      <c r="M306" s="10"/>
      <c r="N306" s="577"/>
      <c r="O306" s="578"/>
      <c r="P306" s="577"/>
      <c r="Q306" s="579"/>
      <c r="R306" s="579"/>
    </row>
    <row r="307" spans="1:18" ht="15">
      <c r="A307" s="266">
        <v>306</v>
      </c>
      <c r="B307" s="11" t="s">
        <v>162</v>
      </c>
      <c r="C307" s="435" t="s">
        <v>163</v>
      </c>
      <c r="D307" s="10">
        <v>3850</v>
      </c>
      <c r="E307" s="10" t="s">
        <v>236</v>
      </c>
      <c r="F307" s="255">
        <v>45782</v>
      </c>
      <c r="G307" s="446" t="s">
        <v>87</v>
      </c>
      <c r="H307" s="459" t="s">
        <v>107</v>
      </c>
      <c r="I307" s="284">
        <v>0.87152777777777779</v>
      </c>
      <c r="J307" s="10"/>
      <c r="K307" s="282" t="s">
        <v>485</v>
      </c>
      <c r="L307" s="576"/>
      <c r="M307" s="10"/>
      <c r="N307" s="577"/>
      <c r="O307" s="578"/>
      <c r="P307" s="577"/>
      <c r="Q307" s="579"/>
      <c r="R307" s="579"/>
    </row>
    <row r="308" spans="1:18" ht="15">
      <c r="A308" s="266">
        <v>307</v>
      </c>
      <c r="B308" s="11" t="s">
        <v>162</v>
      </c>
      <c r="C308" s="435" t="s">
        <v>163</v>
      </c>
      <c r="D308" s="263">
        <v>3850</v>
      </c>
      <c r="E308" s="263" t="s">
        <v>236</v>
      </c>
      <c r="F308" s="255">
        <v>45782</v>
      </c>
      <c r="G308" s="446" t="s">
        <v>87</v>
      </c>
      <c r="H308" s="290" t="s">
        <v>106</v>
      </c>
      <c r="I308" s="264">
        <v>0.9291666666666667</v>
      </c>
      <c r="J308" s="263" t="s">
        <v>116</v>
      </c>
      <c r="K308" s="265" t="s">
        <v>486</v>
      </c>
      <c r="L308" s="580"/>
      <c r="M308" s="263"/>
      <c r="N308" s="581"/>
      <c r="O308" s="582"/>
      <c r="P308" s="581"/>
      <c r="Q308" s="583"/>
      <c r="R308" s="583"/>
    </row>
    <row r="309" spans="1:18" ht="30.75">
      <c r="A309" s="266">
        <v>308</v>
      </c>
      <c r="B309" s="11" t="s">
        <v>162</v>
      </c>
      <c r="C309" s="435" t="s">
        <v>163</v>
      </c>
      <c r="D309" s="10">
        <v>3850</v>
      </c>
      <c r="E309" s="10" t="s">
        <v>236</v>
      </c>
      <c r="F309" s="255">
        <v>45782</v>
      </c>
      <c r="G309" s="446" t="s">
        <v>87</v>
      </c>
      <c r="H309" s="286" t="s">
        <v>107</v>
      </c>
      <c r="I309" s="284">
        <v>0.93680555555555556</v>
      </c>
      <c r="J309" s="10" t="s">
        <v>145</v>
      </c>
      <c r="K309" s="282" t="s">
        <v>487</v>
      </c>
      <c r="L309" s="576"/>
      <c r="M309" s="10"/>
      <c r="N309" s="577"/>
      <c r="O309" s="310"/>
      <c r="P309" s="267"/>
      <c r="Q309" s="267"/>
      <c r="R309" s="267"/>
    </row>
    <row r="310" spans="1:18" ht="30.75">
      <c r="A310" s="266">
        <v>309</v>
      </c>
      <c r="B310" s="11" t="s">
        <v>162</v>
      </c>
      <c r="C310" s="435" t="s">
        <v>163</v>
      </c>
      <c r="D310" s="10">
        <v>3850</v>
      </c>
      <c r="E310" s="10" t="s">
        <v>236</v>
      </c>
      <c r="F310" s="255">
        <v>45782</v>
      </c>
      <c r="G310" s="446" t="s">
        <v>87</v>
      </c>
      <c r="H310" s="287" t="s">
        <v>106</v>
      </c>
      <c r="I310" s="284">
        <v>0.93888888888888888</v>
      </c>
      <c r="J310" s="10" t="s">
        <v>145</v>
      </c>
      <c r="K310" s="282" t="s">
        <v>488</v>
      </c>
      <c r="L310" s="576"/>
      <c r="M310" s="10"/>
      <c r="N310" s="577"/>
      <c r="O310" s="578"/>
      <c r="P310" s="577"/>
      <c r="Q310" s="579"/>
      <c r="R310" s="579"/>
    </row>
    <row r="311" spans="1:18" ht="15">
      <c r="A311" s="266">
        <v>310</v>
      </c>
      <c r="B311" s="11" t="s">
        <v>162</v>
      </c>
      <c r="C311" s="435" t="s">
        <v>163</v>
      </c>
      <c r="D311" s="10">
        <v>3850</v>
      </c>
      <c r="E311" s="10" t="s">
        <v>236</v>
      </c>
      <c r="F311" s="255">
        <v>45782</v>
      </c>
      <c r="G311" s="446" t="s">
        <v>87</v>
      </c>
      <c r="H311" s="286" t="s">
        <v>107</v>
      </c>
      <c r="I311" s="284">
        <v>0.95</v>
      </c>
      <c r="J311" s="10" t="s">
        <v>145</v>
      </c>
      <c r="K311" s="282" t="s">
        <v>489</v>
      </c>
      <c r="L311" s="576"/>
      <c r="M311" s="10"/>
      <c r="N311" s="577"/>
      <c r="O311" s="578"/>
      <c r="P311" s="577"/>
      <c r="Q311" s="579"/>
      <c r="R311" s="579"/>
    </row>
    <row r="312" spans="1:18" ht="30.75">
      <c r="A312" s="266">
        <v>311</v>
      </c>
      <c r="B312" s="11" t="s">
        <v>162</v>
      </c>
      <c r="C312" s="435" t="s">
        <v>163</v>
      </c>
      <c r="D312" s="10">
        <v>3850</v>
      </c>
      <c r="E312" s="10" t="s">
        <v>236</v>
      </c>
      <c r="F312" s="395">
        <v>45783</v>
      </c>
      <c r="G312" s="446" t="s">
        <v>87</v>
      </c>
      <c r="H312" s="286" t="s">
        <v>107</v>
      </c>
      <c r="I312" s="284">
        <v>0</v>
      </c>
      <c r="J312" s="10" t="s">
        <v>116</v>
      </c>
      <c r="K312" s="282" t="s">
        <v>490</v>
      </c>
      <c r="L312" s="576"/>
      <c r="M312" s="10"/>
      <c r="N312" s="577"/>
      <c r="O312" s="578"/>
      <c r="P312" s="577"/>
      <c r="Q312" s="579"/>
      <c r="R312" s="579"/>
    </row>
    <row r="313" spans="1:18" ht="15">
      <c r="A313" s="266">
        <v>312</v>
      </c>
      <c r="B313" s="11" t="s">
        <v>162</v>
      </c>
      <c r="C313" s="435" t="s">
        <v>163</v>
      </c>
      <c r="D313" s="10">
        <v>3850</v>
      </c>
      <c r="E313" s="10" t="s">
        <v>236</v>
      </c>
      <c r="F313" s="395">
        <v>45783</v>
      </c>
      <c r="G313" s="446" t="s">
        <v>87</v>
      </c>
      <c r="H313" s="459" t="s">
        <v>107</v>
      </c>
      <c r="I313" s="284">
        <v>6.9444444444444447E-4</v>
      </c>
      <c r="J313" s="10" t="s">
        <v>145</v>
      </c>
      <c r="K313" s="282" t="s">
        <v>491</v>
      </c>
      <c r="L313" s="576"/>
      <c r="M313" s="10"/>
      <c r="N313" s="577"/>
      <c r="O313" s="578"/>
      <c r="P313" s="577"/>
      <c r="Q313" s="579"/>
      <c r="R313" s="579"/>
    </row>
    <row r="314" spans="1:18" ht="30.75">
      <c r="A314" s="266">
        <v>313</v>
      </c>
      <c r="B314" s="11" t="s">
        <v>162</v>
      </c>
      <c r="C314" s="435" t="s">
        <v>163</v>
      </c>
      <c r="D314" s="10">
        <v>3850</v>
      </c>
      <c r="E314" s="10" t="s">
        <v>236</v>
      </c>
      <c r="F314" s="395">
        <v>45783</v>
      </c>
      <c r="G314" s="446" t="s">
        <v>87</v>
      </c>
      <c r="H314" s="459" t="s">
        <v>107</v>
      </c>
      <c r="I314" s="284">
        <v>8.3333333333333332E-3</v>
      </c>
      <c r="J314" s="10" t="s">
        <v>111</v>
      </c>
      <c r="K314" s="282" t="s">
        <v>492</v>
      </c>
      <c r="L314" s="576"/>
      <c r="M314" s="10"/>
      <c r="N314" s="577"/>
      <c r="O314" s="578"/>
      <c r="P314" s="577"/>
      <c r="Q314" s="579"/>
      <c r="R314" s="579"/>
    </row>
    <row r="315" spans="1:18" ht="30.75">
      <c r="A315" s="266">
        <v>314</v>
      </c>
      <c r="B315" s="11" t="s">
        <v>162</v>
      </c>
      <c r="C315" s="435" t="s">
        <v>163</v>
      </c>
      <c r="D315" s="263">
        <v>3850</v>
      </c>
      <c r="E315" s="263" t="s">
        <v>236</v>
      </c>
      <c r="F315" s="395">
        <v>45783</v>
      </c>
      <c r="G315" s="446" t="s">
        <v>87</v>
      </c>
      <c r="H315" s="290" t="s">
        <v>106</v>
      </c>
      <c r="I315" s="264">
        <v>1.8749999999999999E-2</v>
      </c>
      <c r="J315" s="263" t="s">
        <v>145</v>
      </c>
      <c r="K315" s="265" t="s">
        <v>493</v>
      </c>
      <c r="L315" s="580"/>
      <c r="M315" s="263"/>
      <c r="N315" s="581"/>
      <c r="O315" s="582"/>
      <c r="P315" s="581"/>
      <c r="Q315" s="583"/>
      <c r="R315" s="583"/>
    </row>
    <row r="316" spans="1:18" ht="30.75">
      <c r="A316" s="266">
        <v>315</v>
      </c>
      <c r="B316" s="11" t="s">
        <v>162</v>
      </c>
      <c r="C316" s="435" t="s">
        <v>163</v>
      </c>
      <c r="D316" s="10">
        <v>3850</v>
      </c>
      <c r="E316" s="10" t="s">
        <v>236</v>
      </c>
      <c r="F316" s="395">
        <v>45783</v>
      </c>
      <c r="G316" s="446" t="s">
        <v>87</v>
      </c>
      <c r="H316" s="286" t="s">
        <v>107</v>
      </c>
      <c r="I316" s="284">
        <v>4.027777777777778E-2</v>
      </c>
      <c r="J316" s="10" t="s">
        <v>145</v>
      </c>
      <c r="K316" s="282" t="s">
        <v>494</v>
      </c>
      <c r="L316" s="576"/>
      <c r="M316" s="10"/>
      <c r="N316" s="313"/>
      <c r="O316" s="316"/>
      <c r="P316" s="315"/>
      <c r="Q316" s="315"/>
      <c r="R316" s="315"/>
    </row>
    <row r="317" spans="1:18" ht="15">
      <c r="A317" s="266">
        <v>316</v>
      </c>
      <c r="B317" s="11" t="s">
        <v>162</v>
      </c>
      <c r="C317" s="435" t="s">
        <v>163</v>
      </c>
      <c r="D317" s="10">
        <v>3850</v>
      </c>
      <c r="E317" s="10" t="s">
        <v>236</v>
      </c>
      <c r="F317" s="395">
        <v>45783</v>
      </c>
      <c r="G317" s="446" t="s">
        <v>87</v>
      </c>
      <c r="H317" s="458" t="s">
        <v>106</v>
      </c>
      <c r="I317" s="284">
        <v>6.0416666666666667E-2</v>
      </c>
      <c r="J317" s="10" t="s">
        <v>145</v>
      </c>
      <c r="K317" s="282" t="s">
        <v>495</v>
      </c>
      <c r="L317" s="576"/>
      <c r="M317" s="10"/>
      <c r="N317" s="577"/>
      <c r="O317" s="578"/>
      <c r="P317" s="577"/>
      <c r="Q317" s="579"/>
      <c r="R317" s="579"/>
    </row>
    <row r="318" spans="1:18" ht="30.75">
      <c r="A318" s="266">
        <v>317</v>
      </c>
      <c r="B318" s="11" t="s">
        <v>162</v>
      </c>
      <c r="C318" s="435" t="s">
        <v>163</v>
      </c>
      <c r="D318" s="10">
        <v>3850</v>
      </c>
      <c r="E318" s="10" t="s">
        <v>236</v>
      </c>
      <c r="F318" s="395">
        <v>45783</v>
      </c>
      <c r="G318" s="446" t="s">
        <v>87</v>
      </c>
      <c r="H318" s="286" t="s">
        <v>107</v>
      </c>
      <c r="I318" s="284">
        <v>0.12152777777777778</v>
      </c>
      <c r="J318" s="10" t="s">
        <v>116</v>
      </c>
      <c r="K318" s="282" t="s">
        <v>496</v>
      </c>
      <c r="L318" s="576"/>
      <c r="M318" s="10"/>
      <c r="N318" s="577"/>
      <c r="O318" s="578"/>
      <c r="P318" s="577"/>
      <c r="Q318" s="579"/>
      <c r="R318" s="579"/>
    </row>
    <row r="319" spans="1:18" ht="15">
      <c r="A319" s="266">
        <v>318</v>
      </c>
      <c r="B319" s="11" t="s">
        <v>162</v>
      </c>
      <c r="C319" s="435" t="s">
        <v>163</v>
      </c>
      <c r="D319" s="10">
        <v>3850</v>
      </c>
      <c r="E319" s="10" t="s">
        <v>236</v>
      </c>
      <c r="F319" s="395">
        <v>45783</v>
      </c>
      <c r="G319" s="446" t="s">
        <v>87</v>
      </c>
      <c r="H319" s="458" t="s">
        <v>106</v>
      </c>
      <c r="I319" s="284">
        <v>0.13194444444444445</v>
      </c>
      <c r="J319" s="10" t="s">
        <v>145</v>
      </c>
      <c r="K319" s="282" t="s">
        <v>497</v>
      </c>
      <c r="L319" s="576"/>
      <c r="M319" s="10"/>
      <c r="N319" s="577"/>
      <c r="O319" s="578"/>
      <c r="P319" s="577"/>
      <c r="Q319" s="579"/>
      <c r="R319" s="579"/>
    </row>
    <row r="320" spans="1:18" ht="15">
      <c r="A320" s="266">
        <v>319</v>
      </c>
      <c r="B320" s="11" t="s">
        <v>162</v>
      </c>
      <c r="C320" s="435" t="s">
        <v>163</v>
      </c>
      <c r="D320" s="10">
        <v>3850</v>
      </c>
      <c r="E320" s="10" t="s">
        <v>236</v>
      </c>
      <c r="F320" s="395">
        <v>45783</v>
      </c>
      <c r="G320" s="446" t="s">
        <v>87</v>
      </c>
      <c r="H320" s="458" t="s">
        <v>106</v>
      </c>
      <c r="I320" s="284">
        <v>0.13472222222222222</v>
      </c>
      <c r="J320" s="10" t="s">
        <v>145</v>
      </c>
      <c r="K320" s="282" t="s">
        <v>498</v>
      </c>
      <c r="L320" s="576"/>
      <c r="M320" s="10"/>
      <c r="N320" s="577"/>
      <c r="O320" s="578"/>
      <c r="P320" s="577"/>
      <c r="Q320" s="579"/>
      <c r="R320" s="579"/>
    </row>
    <row r="321" spans="1:18" ht="15">
      <c r="A321" s="266">
        <v>320</v>
      </c>
      <c r="B321" s="443" t="s">
        <v>166</v>
      </c>
      <c r="C321" s="435" t="s">
        <v>163</v>
      </c>
      <c r="D321" s="336" t="s">
        <v>105</v>
      </c>
      <c r="E321" s="439" t="s">
        <v>167</v>
      </c>
      <c r="F321" s="395">
        <v>45783</v>
      </c>
      <c r="G321" s="437" t="s">
        <v>88</v>
      </c>
      <c r="H321" s="370" t="s">
        <v>107</v>
      </c>
      <c r="I321" s="321">
        <v>0.37847222222222221</v>
      </c>
      <c r="J321" s="300" t="s">
        <v>111</v>
      </c>
      <c r="K321" s="267" t="s">
        <v>499</v>
      </c>
      <c r="L321" s="576"/>
      <c r="M321" s="10"/>
      <c r="N321" s="266">
        <v>0</v>
      </c>
      <c r="O321" s="306">
        <v>0.30223379629629632</v>
      </c>
      <c r="P321" s="315" t="s">
        <v>49</v>
      </c>
      <c r="Q321" s="267" t="s">
        <v>167</v>
      </c>
      <c r="R321" s="267">
        <v>1</v>
      </c>
    </row>
    <row r="322" spans="1:18" ht="15">
      <c r="A322" s="266">
        <v>321</v>
      </c>
      <c r="B322" s="443" t="s">
        <v>162</v>
      </c>
      <c r="C322" s="435" t="s">
        <v>163</v>
      </c>
      <c r="D322" s="336" t="s">
        <v>105</v>
      </c>
      <c r="E322" s="441" t="s">
        <v>174</v>
      </c>
      <c r="F322" s="395">
        <v>45783</v>
      </c>
      <c r="G322" s="437" t="s">
        <v>88</v>
      </c>
      <c r="H322" s="370" t="s">
        <v>107</v>
      </c>
      <c r="I322" s="321">
        <v>0.60277777777777775</v>
      </c>
      <c r="J322" s="300" t="s">
        <v>111</v>
      </c>
      <c r="K322" s="267" t="s">
        <v>500</v>
      </c>
      <c r="L322" s="576"/>
      <c r="M322" s="10"/>
      <c r="N322" s="266">
        <v>254</v>
      </c>
      <c r="O322" s="306">
        <v>0.32309027777777777</v>
      </c>
      <c r="P322" s="267" t="s">
        <v>208</v>
      </c>
      <c r="Q322" s="267" t="s">
        <v>185</v>
      </c>
      <c r="R322" s="267">
        <v>9</v>
      </c>
    </row>
    <row r="323" spans="1:18" ht="15">
      <c r="A323" s="266">
        <v>322</v>
      </c>
      <c r="B323" s="443" t="s">
        <v>162</v>
      </c>
      <c r="C323" s="435" t="s">
        <v>163</v>
      </c>
      <c r="D323" s="336" t="s">
        <v>105</v>
      </c>
      <c r="E323" s="441" t="s">
        <v>174</v>
      </c>
      <c r="F323" s="395">
        <v>45783</v>
      </c>
      <c r="G323" s="437" t="s">
        <v>88</v>
      </c>
      <c r="H323" s="370" t="s">
        <v>107</v>
      </c>
      <c r="I323" s="371">
        <v>0.64722222222222225</v>
      </c>
      <c r="J323" s="301" t="s">
        <v>118</v>
      </c>
      <c r="K323" s="273" t="s">
        <v>501</v>
      </c>
      <c r="L323" s="580"/>
      <c r="M323" s="263"/>
      <c r="N323" s="581"/>
      <c r="O323" s="582"/>
      <c r="P323" s="581"/>
      <c r="Q323" s="583"/>
      <c r="R323" s="583"/>
    </row>
    <row r="324" spans="1:18" ht="15">
      <c r="A324" s="266">
        <v>323</v>
      </c>
      <c r="B324" s="443" t="s">
        <v>162</v>
      </c>
      <c r="C324" s="435" t="s">
        <v>163</v>
      </c>
      <c r="D324" s="336" t="s">
        <v>105</v>
      </c>
      <c r="E324" s="441" t="s">
        <v>174</v>
      </c>
      <c r="F324" s="395">
        <v>45783</v>
      </c>
      <c r="G324" s="437" t="s">
        <v>88</v>
      </c>
      <c r="H324" s="370" t="s">
        <v>107</v>
      </c>
      <c r="I324" s="371">
        <v>0.68263888888888891</v>
      </c>
      <c r="J324" s="301" t="s">
        <v>118</v>
      </c>
      <c r="K324" s="273" t="s">
        <v>502</v>
      </c>
      <c r="L324" s="576"/>
      <c r="M324" s="10"/>
      <c r="N324" s="266"/>
      <c r="O324" s="306"/>
      <c r="P324" s="267"/>
      <c r="Q324" s="267"/>
      <c r="R324" s="267"/>
    </row>
    <row r="325" spans="1:18" ht="15">
      <c r="A325" s="266">
        <v>324</v>
      </c>
      <c r="B325" s="443" t="s">
        <v>162</v>
      </c>
      <c r="C325" s="435" t="s">
        <v>163</v>
      </c>
      <c r="D325" s="336" t="s">
        <v>105</v>
      </c>
      <c r="E325" s="441" t="s">
        <v>174</v>
      </c>
      <c r="F325" s="395">
        <v>45783</v>
      </c>
      <c r="G325" s="437" t="s">
        <v>88</v>
      </c>
      <c r="H325" s="370" t="s">
        <v>107</v>
      </c>
      <c r="I325" s="371">
        <v>0.68680555555555556</v>
      </c>
      <c r="J325" s="301" t="s">
        <v>118</v>
      </c>
      <c r="K325" s="273" t="s">
        <v>503</v>
      </c>
      <c r="L325" s="576"/>
      <c r="M325" s="10"/>
      <c r="N325" s="577"/>
      <c r="O325" s="270"/>
      <c r="P325" s="270"/>
      <c r="Q325" s="270"/>
      <c r="R325" s="270"/>
    </row>
    <row r="326" spans="1:18" ht="15">
      <c r="A326" s="266">
        <v>325</v>
      </c>
      <c r="B326" s="443" t="s">
        <v>162</v>
      </c>
      <c r="C326" s="435" t="s">
        <v>163</v>
      </c>
      <c r="D326" s="336" t="s">
        <v>105</v>
      </c>
      <c r="E326" s="441" t="s">
        <v>174</v>
      </c>
      <c r="F326" s="395">
        <v>45783</v>
      </c>
      <c r="G326" s="437" t="s">
        <v>88</v>
      </c>
      <c r="H326" s="370" t="s">
        <v>107</v>
      </c>
      <c r="I326" s="371">
        <v>0.68958333333333333</v>
      </c>
      <c r="J326" s="301" t="s">
        <v>117</v>
      </c>
      <c r="K326" s="273" t="s">
        <v>504</v>
      </c>
      <c r="L326" s="580"/>
      <c r="M326" s="263"/>
      <c r="N326" s="581"/>
      <c r="O326" s="271"/>
      <c r="P326" s="271"/>
      <c r="Q326" s="271"/>
      <c r="R326" s="271"/>
    </row>
    <row r="327" spans="1:18" ht="15">
      <c r="A327" s="266">
        <v>326</v>
      </c>
      <c r="B327" s="443" t="s">
        <v>162</v>
      </c>
      <c r="C327" s="435" t="s">
        <v>163</v>
      </c>
      <c r="D327" s="336" t="s">
        <v>105</v>
      </c>
      <c r="E327" s="441" t="s">
        <v>174</v>
      </c>
      <c r="F327" s="395">
        <v>45783</v>
      </c>
      <c r="G327" s="437" t="s">
        <v>88</v>
      </c>
      <c r="H327" s="370" t="s">
        <v>107</v>
      </c>
      <c r="I327" s="371">
        <v>0.74375000000000002</v>
      </c>
      <c r="J327" s="301" t="s">
        <v>118</v>
      </c>
      <c r="K327" s="273" t="s">
        <v>505</v>
      </c>
      <c r="L327" s="580"/>
      <c r="M327" s="263"/>
      <c r="N327" s="266"/>
      <c r="O327" s="306"/>
      <c r="P327" s="267"/>
      <c r="Q327" s="267"/>
      <c r="R327" s="267"/>
    </row>
    <row r="328" spans="1:18" ht="15">
      <c r="A328" s="266">
        <v>327</v>
      </c>
      <c r="B328" s="443" t="s">
        <v>162</v>
      </c>
      <c r="C328" s="435" t="s">
        <v>163</v>
      </c>
      <c r="D328" s="336" t="s">
        <v>105</v>
      </c>
      <c r="E328" s="441" t="s">
        <v>174</v>
      </c>
      <c r="F328" s="395">
        <v>45783</v>
      </c>
      <c r="G328" s="437" t="s">
        <v>88</v>
      </c>
      <c r="H328" s="370" t="s">
        <v>107</v>
      </c>
      <c r="I328" s="371">
        <v>0.74930555555555556</v>
      </c>
      <c r="J328" s="301" t="s">
        <v>118</v>
      </c>
      <c r="K328" s="273" t="s">
        <v>505</v>
      </c>
      <c r="L328" s="576"/>
      <c r="M328" s="10"/>
      <c r="N328" s="577"/>
      <c r="O328" s="578"/>
      <c r="P328" s="577"/>
      <c r="Q328" s="579"/>
      <c r="R328" s="579"/>
    </row>
    <row r="329" spans="1:18" ht="15">
      <c r="A329" s="266">
        <v>328</v>
      </c>
      <c r="B329" s="443" t="s">
        <v>162</v>
      </c>
      <c r="C329" s="435" t="s">
        <v>163</v>
      </c>
      <c r="D329" s="336" t="s">
        <v>105</v>
      </c>
      <c r="E329" s="441" t="s">
        <v>174</v>
      </c>
      <c r="F329" s="395">
        <v>45783</v>
      </c>
      <c r="G329" s="437" t="s">
        <v>88</v>
      </c>
      <c r="H329" s="370" t="s">
        <v>107</v>
      </c>
      <c r="I329" s="371">
        <v>0.7583333333333333</v>
      </c>
      <c r="J329" s="301" t="s">
        <v>119</v>
      </c>
      <c r="K329" s="273" t="s">
        <v>506</v>
      </c>
      <c r="L329" s="576"/>
      <c r="M329" s="10"/>
      <c r="N329" s="577"/>
      <c r="O329" s="578"/>
      <c r="P329" s="577"/>
      <c r="Q329" s="579"/>
      <c r="R329" s="579"/>
    </row>
    <row r="330" spans="1:18" ht="15">
      <c r="A330" s="266">
        <v>329</v>
      </c>
      <c r="B330" s="443" t="s">
        <v>162</v>
      </c>
      <c r="C330" s="435" t="s">
        <v>163</v>
      </c>
      <c r="D330" s="336" t="s">
        <v>105</v>
      </c>
      <c r="E330" s="441" t="s">
        <v>174</v>
      </c>
      <c r="F330" s="395">
        <v>45783</v>
      </c>
      <c r="G330" s="437" t="s">
        <v>88</v>
      </c>
      <c r="H330" s="370" t="s">
        <v>107</v>
      </c>
      <c r="I330" s="371">
        <v>0.77569444444444446</v>
      </c>
      <c r="J330" s="301" t="s">
        <v>117</v>
      </c>
      <c r="K330" s="273" t="s">
        <v>505</v>
      </c>
      <c r="L330" s="576"/>
      <c r="M330" s="10"/>
      <c r="N330" s="577"/>
      <c r="O330" s="578"/>
      <c r="P330" s="577"/>
      <c r="Q330" s="579"/>
      <c r="R330" s="579"/>
    </row>
    <row r="331" spans="1:18" ht="15">
      <c r="A331" s="266">
        <v>330</v>
      </c>
      <c r="B331" s="11" t="s">
        <v>166</v>
      </c>
      <c r="C331" s="435" t="s">
        <v>163</v>
      </c>
      <c r="D331" s="10">
        <v>3850</v>
      </c>
      <c r="E331" s="10" t="s">
        <v>271</v>
      </c>
      <c r="F331" s="395">
        <v>45783</v>
      </c>
      <c r="G331" s="446" t="s">
        <v>87</v>
      </c>
      <c r="H331" s="286" t="s">
        <v>107</v>
      </c>
      <c r="I331" s="284">
        <v>0.33333333333333331</v>
      </c>
      <c r="J331" s="10" t="s">
        <v>117</v>
      </c>
      <c r="K331" s="282" t="s">
        <v>222</v>
      </c>
      <c r="L331" s="576"/>
      <c r="M331" s="10"/>
      <c r="N331" s="577">
        <v>214</v>
      </c>
      <c r="O331" s="578">
        <v>0.23537037037037037</v>
      </c>
      <c r="P331" s="577" t="s">
        <v>238</v>
      </c>
      <c r="Q331" s="579" t="s">
        <v>273</v>
      </c>
      <c r="R331" s="579">
        <v>17</v>
      </c>
    </row>
    <row r="332" spans="1:18" ht="15">
      <c r="A332" s="266">
        <v>331</v>
      </c>
      <c r="B332" s="11" t="s">
        <v>166</v>
      </c>
      <c r="C332" s="435" t="s">
        <v>163</v>
      </c>
      <c r="D332" s="10">
        <v>3850</v>
      </c>
      <c r="E332" s="10" t="s">
        <v>271</v>
      </c>
      <c r="F332" s="395">
        <v>45783</v>
      </c>
      <c r="G332" s="446" t="s">
        <v>87</v>
      </c>
      <c r="H332" s="286" t="s">
        <v>107</v>
      </c>
      <c r="I332" s="284">
        <v>0.33750000000000002</v>
      </c>
      <c r="J332" s="10" t="s">
        <v>111</v>
      </c>
      <c r="K332" s="282" t="s">
        <v>507</v>
      </c>
      <c r="L332" s="576"/>
      <c r="M332" s="10"/>
      <c r="N332" s="266"/>
      <c r="O332" s="306"/>
      <c r="P332" s="267"/>
      <c r="Q332" s="267"/>
      <c r="R332" s="267"/>
    </row>
    <row r="333" spans="1:18" ht="15">
      <c r="A333" s="266">
        <v>332</v>
      </c>
      <c r="B333" s="11" t="s">
        <v>166</v>
      </c>
      <c r="C333" s="435" t="s">
        <v>163</v>
      </c>
      <c r="D333" s="10">
        <v>3850</v>
      </c>
      <c r="E333" s="10" t="s">
        <v>271</v>
      </c>
      <c r="F333" s="395">
        <v>45783</v>
      </c>
      <c r="G333" s="446" t="s">
        <v>87</v>
      </c>
      <c r="H333" s="287" t="s">
        <v>106</v>
      </c>
      <c r="I333" s="284">
        <v>0.33888888888888891</v>
      </c>
      <c r="J333" s="10" t="s">
        <v>145</v>
      </c>
      <c r="K333" s="282" t="s">
        <v>508</v>
      </c>
      <c r="L333" s="576"/>
      <c r="M333" s="10"/>
      <c r="N333" s="577"/>
      <c r="O333" s="578"/>
      <c r="P333" s="577"/>
      <c r="Q333" s="579"/>
      <c r="R333" s="579"/>
    </row>
    <row r="334" spans="1:18" ht="15">
      <c r="A334" s="266">
        <v>333</v>
      </c>
      <c r="B334" s="11" t="s">
        <v>166</v>
      </c>
      <c r="C334" s="435" t="s">
        <v>163</v>
      </c>
      <c r="D334" s="10">
        <v>3850</v>
      </c>
      <c r="E334" s="10" t="s">
        <v>271</v>
      </c>
      <c r="F334" s="395">
        <v>45783</v>
      </c>
      <c r="G334" s="446" t="s">
        <v>87</v>
      </c>
      <c r="H334" s="286" t="s">
        <v>107</v>
      </c>
      <c r="I334" s="284">
        <v>0.34791666666666665</v>
      </c>
      <c r="J334" s="10" t="s">
        <v>145</v>
      </c>
      <c r="K334" s="282" t="s">
        <v>509</v>
      </c>
      <c r="L334" s="576"/>
      <c r="M334" s="10"/>
      <c r="N334" s="577"/>
      <c r="O334" s="578"/>
      <c r="P334" s="577"/>
      <c r="Q334" s="579"/>
      <c r="R334" s="579"/>
    </row>
    <row r="335" spans="1:18" ht="15">
      <c r="A335" s="266">
        <v>334</v>
      </c>
      <c r="B335" s="11" t="s">
        <v>166</v>
      </c>
      <c r="C335" s="435" t="s">
        <v>163</v>
      </c>
      <c r="D335" s="10">
        <v>3850</v>
      </c>
      <c r="E335" s="10" t="s">
        <v>271</v>
      </c>
      <c r="F335" s="395">
        <v>45783</v>
      </c>
      <c r="G335" s="446" t="s">
        <v>87</v>
      </c>
      <c r="H335" s="287" t="s">
        <v>106</v>
      </c>
      <c r="I335" s="284">
        <v>0.36041666666666666</v>
      </c>
      <c r="J335" s="10" t="s">
        <v>145</v>
      </c>
      <c r="K335" s="282" t="s">
        <v>510</v>
      </c>
      <c r="L335" s="576"/>
      <c r="M335" s="10"/>
      <c r="N335" s="577"/>
      <c r="O335" s="578"/>
      <c r="P335" s="577"/>
      <c r="Q335" s="579"/>
      <c r="R335" s="579"/>
    </row>
    <row r="336" spans="1:18" ht="15">
      <c r="A336" s="266">
        <v>335</v>
      </c>
      <c r="B336" s="11" t="s">
        <v>166</v>
      </c>
      <c r="C336" s="435" t="s">
        <v>163</v>
      </c>
      <c r="D336" s="10">
        <v>3850</v>
      </c>
      <c r="E336" s="10" t="s">
        <v>271</v>
      </c>
      <c r="F336" s="395">
        <v>45783</v>
      </c>
      <c r="G336" s="446" t="s">
        <v>87</v>
      </c>
      <c r="H336" s="287" t="s">
        <v>106</v>
      </c>
      <c r="I336" s="284">
        <v>0.3659722222222222</v>
      </c>
      <c r="J336" s="10" t="s">
        <v>145</v>
      </c>
      <c r="K336" s="312" t="s">
        <v>511</v>
      </c>
      <c r="L336" s="576"/>
      <c r="M336" s="10"/>
      <c r="N336" s="577"/>
      <c r="O336" s="578"/>
      <c r="P336" s="577"/>
      <c r="Q336" s="579"/>
      <c r="R336" s="579"/>
    </row>
    <row r="337" spans="1:18" ht="15">
      <c r="A337" s="266">
        <v>336</v>
      </c>
      <c r="B337" s="11" t="s">
        <v>166</v>
      </c>
      <c r="C337" s="435" t="s">
        <v>163</v>
      </c>
      <c r="D337" s="10">
        <v>3850</v>
      </c>
      <c r="E337" s="10" t="s">
        <v>271</v>
      </c>
      <c r="F337" s="395">
        <v>45783</v>
      </c>
      <c r="G337" s="446" t="s">
        <v>87</v>
      </c>
      <c r="H337" s="287" t="s">
        <v>106</v>
      </c>
      <c r="I337" s="284">
        <v>0.36805555555555558</v>
      </c>
      <c r="J337" s="10" t="s">
        <v>116</v>
      </c>
      <c r="K337" s="312" t="s">
        <v>512</v>
      </c>
      <c r="L337" s="576"/>
      <c r="M337" s="10"/>
      <c r="N337" s="577"/>
      <c r="O337" s="578"/>
      <c r="P337" s="577"/>
      <c r="Q337" s="579"/>
      <c r="R337" s="579"/>
    </row>
    <row r="338" spans="1:18" ht="30.75">
      <c r="A338" s="266">
        <v>337</v>
      </c>
      <c r="B338" s="285" t="s">
        <v>166</v>
      </c>
      <c r="C338" s="435" t="s">
        <v>163</v>
      </c>
      <c r="D338" s="263">
        <v>3850</v>
      </c>
      <c r="E338" s="263" t="s">
        <v>271</v>
      </c>
      <c r="F338" s="395">
        <v>45783</v>
      </c>
      <c r="G338" s="446" t="s">
        <v>87</v>
      </c>
      <c r="H338" s="286" t="s">
        <v>107</v>
      </c>
      <c r="I338" s="264">
        <v>0.38958333333333334</v>
      </c>
      <c r="J338" s="263" t="s">
        <v>116</v>
      </c>
      <c r="K338" s="265" t="s">
        <v>513</v>
      </c>
      <c r="L338" s="580"/>
      <c r="M338" s="263"/>
      <c r="N338" s="581"/>
      <c r="O338" s="582"/>
      <c r="P338" s="581"/>
      <c r="Q338" s="583"/>
      <c r="R338" s="583"/>
    </row>
    <row r="339" spans="1:18" ht="15">
      <c r="A339" s="266">
        <v>338</v>
      </c>
      <c r="B339" s="11" t="s">
        <v>166</v>
      </c>
      <c r="C339" s="435" t="s">
        <v>163</v>
      </c>
      <c r="D339" s="10">
        <v>3850</v>
      </c>
      <c r="E339" s="10" t="s">
        <v>271</v>
      </c>
      <c r="F339" s="395">
        <v>45783</v>
      </c>
      <c r="G339" s="446" t="s">
        <v>87</v>
      </c>
      <c r="H339" s="287" t="s">
        <v>106</v>
      </c>
      <c r="I339" s="284">
        <v>0.3972222222222222</v>
      </c>
      <c r="J339" s="10" t="s">
        <v>145</v>
      </c>
      <c r="K339" s="282" t="s">
        <v>514</v>
      </c>
      <c r="L339" s="576"/>
      <c r="M339" s="10"/>
      <c r="N339" s="266"/>
      <c r="O339" s="306"/>
      <c r="P339" s="267"/>
      <c r="Q339" s="267"/>
      <c r="R339" s="267"/>
    </row>
    <row r="340" spans="1:18" ht="15">
      <c r="A340" s="266">
        <v>339</v>
      </c>
      <c r="B340" s="11" t="s">
        <v>166</v>
      </c>
      <c r="C340" s="435" t="s">
        <v>163</v>
      </c>
      <c r="D340" s="10">
        <v>3850</v>
      </c>
      <c r="E340" s="10" t="s">
        <v>271</v>
      </c>
      <c r="F340" s="395">
        <v>45783</v>
      </c>
      <c r="G340" s="446" t="s">
        <v>87</v>
      </c>
      <c r="H340" s="286" t="s">
        <v>107</v>
      </c>
      <c r="I340" s="284">
        <v>0.41944444444444445</v>
      </c>
      <c r="J340" s="10" t="s">
        <v>145</v>
      </c>
      <c r="K340" s="282" t="s">
        <v>515</v>
      </c>
      <c r="L340" s="576"/>
      <c r="M340" s="10"/>
      <c r="N340" s="577"/>
      <c r="O340" s="578"/>
      <c r="P340" s="577"/>
      <c r="Q340" s="579"/>
      <c r="R340" s="579"/>
    </row>
    <row r="341" spans="1:18" ht="15">
      <c r="A341" s="266">
        <v>340</v>
      </c>
      <c r="B341" s="11" t="s">
        <v>166</v>
      </c>
      <c r="C341" s="435" t="s">
        <v>163</v>
      </c>
      <c r="D341" s="10">
        <v>3850</v>
      </c>
      <c r="E341" s="10" t="s">
        <v>271</v>
      </c>
      <c r="F341" s="395">
        <v>45783</v>
      </c>
      <c r="G341" s="446" t="s">
        <v>87</v>
      </c>
      <c r="H341" s="286" t="s">
        <v>107</v>
      </c>
      <c r="I341" s="284">
        <v>0.4513888888888889</v>
      </c>
      <c r="J341" s="10" t="s">
        <v>111</v>
      </c>
      <c r="K341" s="282" t="s">
        <v>516</v>
      </c>
      <c r="L341" s="576"/>
      <c r="M341" s="10"/>
      <c r="N341" s="577"/>
      <c r="O341" s="578"/>
      <c r="P341" s="577"/>
      <c r="Q341" s="579"/>
      <c r="R341" s="579"/>
    </row>
    <row r="342" spans="1:18" ht="15">
      <c r="A342" s="266">
        <v>341</v>
      </c>
      <c r="B342" s="11" t="s">
        <v>166</v>
      </c>
      <c r="C342" s="435" t="s">
        <v>163</v>
      </c>
      <c r="D342" s="10">
        <v>3850</v>
      </c>
      <c r="E342" s="10" t="s">
        <v>271</v>
      </c>
      <c r="F342" s="395">
        <v>45783</v>
      </c>
      <c r="G342" s="446" t="s">
        <v>87</v>
      </c>
      <c r="H342" s="286" t="s">
        <v>107</v>
      </c>
      <c r="I342" s="284">
        <v>0.45833333333333331</v>
      </c>
      <c r="J342" s="10" t="s">
        <v>119</v>
      </c>
      <c r="K342" s="282" t="s">
        <v>517</v>
      </c>
      <c r="L342" s="576"/>
      <c r="M342" s="10"/>
      <c r="N342" s="577"/>
      <c r="O342" s="578"/>
      <c r="P342" s="577"/>
      <c r="Q342" s="579"/>
      <c r="R342" s="579"/>
    </row>
    <row r="343" spans="1:18" ht="15">
      <c r="A343" s="266">
        <v>342</v>
      </c>
      <c r="B343" s="11" t="s">
        <v>166</v>
      </c>
      <c r="C343" s="435" t="s">
        <v>163</v>
      </c>
      <c r="D343" s="10">
        <v>3850</v>
      </c>
      <c r="E343" s="10" t="s">
        <v>271</v>
      </c>
      <c r="F343" s="395">
        <v>45783</v>
      </c>
      <c r="G343" s="446" t="s">
        <v>87</v>
      </c>
      <c r="H343" s="287" t="s">
        <v>106</v>
      </c>
      <c r="I343" s="284">
        <v>0.40625</v>
      </c>
      <c r="J343" s="10" t="s">
        <v>145</v>
      </c>
      <c r="K343" s="282" t="s">
        <v>518</v>
      </c>
      <c r="L343" s="576"/>
      <c r="M343" s="10"/>
      <c r="N343" s="577"/>
      <c r="O343" s="578"/>
      <c r="P343" s="577"/>
      <c r="Q343" s="579"/>
      <c r="R343" s="579"/>
    </row>
    <row r="344" spans="1:18" ht="15">
      <c r="A344" s="266">
        <v>343</v>
      </c>
      <c r="B344" s="11" t="s">
        <v>166</v>
      </c>
      <c r="C344" s="435" t="s">
        <v>163</v>
      </c>
      <c r="D344" s="10">
        <v>3850</v>
      </c>
      <c r="E344" s="10" t="s">
        <v>271</v>
      </c>
      <c r="F344" s="395">
        <v>45783</v>
      </c>
      <c r="G344" s="446" t="s">
        <v>87</v>
      </c>
      <c r="H344" s="287" t="s">
        <v>106</v>
      </c>
      <c r="I344" s="284">
        <v>0.40694444444444444</v>
      </c>
      <c r="J344" s="10" t="s">
        <v>145</v>
      </c>
      <c r="K344" s="282" t="s">
        <v>519</v>
      </c>
      <c r="L344" s="576"/>
      <c r="M344" s="10"/>
      <c r="N344" s="577"/>
      <c r="O344" s="578"/>
      <c r="P344" s="577"/>
      <c r="Q344" s="579"/>
      <c r="R344" s="579"/>
    </row>
    <row r="345" spans="1:18" ht="15">
      <c r="A345" s="266">
        <v>344</v>
      </c>
      <c r="B345" s="11" t="s">
        <v>166</v>
      </c>
      <c r="C345" s="435" t="s">
        <v>163</v>
      </c>
      <c r="D345" s="10">
        <v>3850</v>
      </c>
      <c r="E345" s="10" t="s">
        <v>271</v>
      </c>
      <c r="F345" s="395">
        <v>45783</v>
      </c>
      <c r="G345" s="446" t="s">
        <v>87</v>
      </c>
      <c r="H345" s="287" t="s">
        <v>106</v>
      </c>
      <c r="I345" s="284">
        <v>0.40902777777777777</v>
      </c>
      <c r="J345" s="10" t="s">
        <v>145</v>
      </c>
      <c r="K345" s="282" t="s">
        <v>519</v>
      </c>
      <c r="L345" s="576"/>
      <c r="M345" s="10"/>
      <c r="N345" s="577"/>
      <c r="O345" s="578"/>
      <c r="P345" s="577"/>
      <c r="Q345" s="579"/>
      <c r="R345" s="579"/>
    </row>
    <row r="346" spans="1:18" ht="15">
      <c r="A346" s="266">
        <v>345</v>
      </c>
      <c r="B346" s="11" t="s">
        <v>166</v>
      </c>
      <c r="C346" s="435" t="s">
        <v>163</v>
      </c>
      <c r="D346" s="10">
        <v>3850</v>
      </c>
      <c r="E346" s="10" t="s">
        <v>271</v>
      </c>
      <c r="F346" s="395">
        <v>45783</v>
      </c>
      <c r="G346" s="446" t="s">
        <v>87</v>
      </c>
      <c r="H346" s="287" t="s">
        <v>106</v>
      </c>
      <c r="I346" s="284">
        <v>0.41597222222222224</v>
      </c>
      <c r="J346" s="10" t="s">
        <v>145</v>
      </c>
      <c r="K346" s="312" t="s">
        <v>519</v>
      </c>
      <c r="L346" s="576"/>
      <c r="M346" s="10"/>
      <c r="N346" s="577"/>
      <c r="O346" s="578"/>
      <c r="P346" s="577"/>
      <c r="Q346" s="579"/>
      <c r="R346" s="579"/>
    </row>
    <row r="347" spans="1:18" ht="15">
      <c r="A347" s="266">
        <v>346</v>
      </c>
      <c r="B347" s="11" t="s">
        <v>166</v>
      </c>
      <c r="C347" s="435" t="s">
        <v>163</v>
      </c>
      <c r="D347" s="10">
        <v>3850</v>
      </c>
      <c r="E347" s="10" t="s">
        <v>271</v>
      </c>
      <c r="F347" s="395">
        <v>45783</v>
      </c>
      <c r="G347" s="446" t="s">
        <v>87</v>
      </c>
      <c r="H347" s="286" t="s">
        <v>107</v>
      </c>
      <c r="I347" s="284">
        <v>0.42430555555555555</v>
      </c>
      <c r="J347" s="10" t="s">
        <v>145</v>
      </c>
      <c r="K347" s="282" t="s">
        <v>518</v>
      </c>
      <c r="L347" s="576"/>
      <c r="M347" s="10"/>
      <c r="N347" s="577"/>
      <c r="O347" s="578"/>
      <c r="P347" s="577"/>
      <c r="Q347" s="579"/>
      <c r="R347" s="579"/>
    </row>
    <row r="348" spans="1:18" ht="15">
      <c r="A348" s="266">
        <v>347</v>
      </c>
      <c r="B348" s="11" t="s">
        <v>162</v>
      </c>
      <c r="C348" s="435" t="s">
        <v>163</v>
      </c>
      <c r="D348" s="10">
        <v>3850</v>
      </c>
      <c r="E348" s="10" t="s">
        <v>236</v>
      </c>
      <c r="F348" s="395">
        <v>45783</v>
      </c>
      <c r="G348" s="446" t="s">
        <v>87</v>
      </c>
      <c r="H348" s="287" t="s">
        <v>106</v>
      </c>
      <c r="I348" s="284">
        <v>0.77083333333333337</v>
      </c>
      <c r="J348" s="10" t="s">
        <v>110</v>
      </c>
      <c r="K348" s="282" t="s">
        <v>520</v>
      </c>
      <c r="L348" s="576"/>
      <c r="M348" s="10"/>
      <c r="N348" s="577">
        <v>285</v>
      </c>
      <c r="O348" s="578">
        <v>0.39633101851851854</v>
      </c>
      <c r="P348" s="577" t="s">
        <v>238</v>
      </c>
      <c r="Q348" s="579" t="s">
        <v>471</v>
      </c>
      <c r="R348" s="579">
        <v>23</v>
      </c>
    </row>
    <row r="349" spans="1:18" ht="15">
      <c r="A349" s="266">
        <v>348</v>
      </c>
      <c r="B349" s="11" t="s">
        <v>162</v>
      </c>
      <c r="C349" s="435" t="s">
        <v>163</v>
      </c>
      <c r="D349" s="10">
        <v>3850</v>
      </c>
      <c r="E349" s="10" t="s">
        <v>236</v>
      </c>
      <c r="F349" s="395">
        <v>45783</v>
      </c>
      <c r="G349" s="446" t="s">
        <v>87</v>
      </c>
      <c r="H349" s="286" t="s">
        <v>107</v>
      </c>
      <c r="I349" s="284">
        <v>0.79374999999999996</v>
      </c>
      <c r="J349" s="10"/>
      <c r="K349" s="282" t="s">
        <v>521</v>
      </c>
      <c r="L349" s="576"/>
      <c r="M349" s="10"/>
      <c r="N349" s="577"/>
      <c r="O349" s="578"/>
      <c r="P349" s="577"/>
      <c r="Q349" s="579"/>
      <c r="R349" s="579"/>
    </row>
    <row r="350" spans="1:18" ht="15">
      <c r="A350" s="266">
        <v>349</v>
      </c>
      <c r="B350" s="11" t="s">
        <v>162</v>
      </c>
      <c r="C350" s="435" t="s">
        <v>163</v>
      </c>
      <c r="D350" s="10">
        <v>3850</v>
      </c>
      <c r="E350" s="10" t="s">
        <v>236</v>
      </c>
      <c r="F350" s="395">
        <v>45783</v>
      </c>
      <c r="G350" s="446" t="s">
        <v>87</v>
      </c>
      <c r="H350" s="287" t="s">
        <v>106</v>
      </c>
      <c r="I350" s="284">
        <v>0.82708333333333328</v>
      </c>
      <c r="J350" s="10" t="s">
        <v>145</v>
      </c>
      <c r="K350" s="282" t="s">
        <v>522</v>
      </c>
      <c r="L350" s="576"/>
      <c r="M350" s="10"/>
      <c r="N350" s="577"/>
      <c r="O350" s="578"/>
      <c r="P350" s="577"/>
      <c r="Q350" s="579"/>
      <c r="R350" s="579"/>
    </row>
    <row r="351" spans="1:18" ht="15">
      <c r="A351" s="266">
        <v>350</v>
      </c>
      <c r="B351" s="11" t="s">
        <v>162</v>
      </c>
      <c r="C351" s="435" t="s">
        <v>163</v>
      </c>
      <c r="D351" s="10">
        <v>3850</v>
      </c>
      <c r="E351" s="10" t="s">
        <v>236</v>
      </c>
      <c r="F351" s="395">
        <v>45783</v>
      </c>
      <c r="G351" s="446" t="s">
        <v>87</v>
      </c>
      <c r="H351" s="286" t="s">
        <v>107</v>
      </c>
      <c r="I351" s="284" t="s">
        <v>523</v>
      </c>
      <c r="J351" s="10" t="s">
        <v>145</v>
      </c>
      <c r="K351" s="282" t="s">
        <v>524</v>
      </c>
      <c r="L351" s="576"/>
      <c r="M351" s="10"/>
      <c r="N351" s="577"/>
      <c r="O351" s="578"/>
      <c r="P351" s="577"/>
      <c r="Q351" s="579"/>
      <c r="R351" s="579"/>
    </row>
    <row r="352" spans="1:18" ht="15">
      <c r="A352" s="266">
        <v>351</v>
      </c>
      <c r="B352" s="11" t="s">
        <v>162</v>
      </c>
      <c r="C352" s="435" t="s">
        <v>163</v>
      </c>
      <c r="D352" s="10">
        <v>3850</v>
      </c>
      <c r="E352" s="10" t="s">
        <v>236</v>
      </c>
      <c r="F352" s="395">
        <v>45783</v>
      </c>
      <c r="G352" s="446" t="s">
        <v>87</v>
      </c>
      <c r="H352" s="287" t="s">
        <v>106</v>
      </c>
      <c r="I352" s="284">
        <v>0.83402777777777781</v>
      </c>
      <c r="J352" s="10" t="s">
        <v>116</v>
      </c>
      <c r="K352" s="282" t="s">
        <v>525</v>
      </c>
      <c r="L352" s="576"/>
      <c r="M352" s="10"/>
      <c r="N352" s="577"/>
      <c r="O352" s="578"/>
      <c r="P352" s="577"/>
      <c r="Q352" s="579"/>
      <c r="R352" s="579"/>
    </row>
    <row r="353" spans="1:18" ht="30.75">
      <c r="A353" s="266">
        <v>352</v>
      </c>
      <c r="B353" s="11" t="s">
        <v>162</v>
      </c>
      <c r="C353" s="435" t="s">
        <v>163</v>
      </c>
      <c r="D353" s="10">
        <v>3850</v>
      </c>
      <c r="E353" s="10" t="s">
        <v>236</v>
      </c>
      <c r="F353" s="395">
        <v>45783</v>
      </c>
      <c r="G353" s="446" t="s">
        <v>87</v>
      </c>
      <c r="H353" s="286" t="s">
        <v>107</v>
      </c>
      <c r="I353" s="284">
        <v>0.8354166666666667</v>
      </c>
      <c r="J353" s="10" t="s">
        <v>116</v>
      </c>
      <c r="K353" s="282" t="s">
        <v>526</v>
      </c>
      <c r="L353" s="576"/>
      <c r="M353" s="10"/>
      <c r="N353" s="577"/>
      <c r="O353" s="578"/>
      <c r="P353" s="577"/>
      <c r="Q353" s="579"/>
      <c r="R353" s="579"/>
    </row>
    <row r="354" spans="1:18" ht="15">
      <c r="A354" s="266">
        <v>353</v>
      </c>
      <c r="B354" s="11" t="s">
        <v>162</v>
      </c>
      <c r="C354" s="435" t="s">
        <v>163</v>
      </c>
      <c r="D354" s="10">
        <v>3850</v>
      </c>
      <c r="E354" s="10" t="s">
        <v>236</v>
      </c>
      <c r="F354" s="395">
        <v>45783</v>
      </c>
      <c r="G354" s="446" t="s">
        <v>87</v>
      </c>
      <c r="H354" s="287" t="s">
        <v>106</v>
      </c>
      <c r="I354" s="284">
        <v>0.83819444444444446</v>
      </c>
      <c r="J354" s="10" t="s">
        <v>110</v>
      </c>
      <c r="K354" s="282" t="s">
        <v>527</v>
      </c>
      <c r="L354" s="576"/>
      <c r="M354" s="10"/>
      <c r="N354" s="577"/>
      <c r="O354" s="578"/>
      <c r="P354" s="577"/>
      <c r="Q354" s="579"/>
      <c r="R354" s="579"/>
    </row>
    <row r="355" spans="1:18" ht="15">
      <c r="A355" s="266">
        <v>354</v>
      </c>
      <c r="B355" s="11" t="s">
        <v>162</v>
      </c>
      <c r="C355" s="435" t="s">
        <v>163</v>
      </c>
      <c r="D355" s="10">
        <v>3850</v>
      </c>
      <c r="E355" s="10" t="s">
        <v>236</v>
      </c>
      <c r="F355" s="395">
        <v>45783</v>
      </c>
      <c r="G355" s="446" t="s">
        <v>87</v>
      </c>
      <c r="H355" s="287" t="s">
        <v>106</v>
      </c>
      <c r="I355" s="284">
        <v>0.86250000000000004</v>
      </c>
      <c r="J355" s="10" t="s">
        <v>145</v>
      </c>
      <c r="K355" s="282" t="s">
        <v>389</v>
      </c>
      <c r="L355" s="576"/>
      <c r="M355" s="10"/>
      <c r="N355" s="577"/>
      <c r="O355" s="578"/>
      <c r="P355" s="577"/>
      <c r="Q355" s="579"/>
      <c r="R355" s="579"/>
    </row>
    <row r="356" spans="1:18" ht="15">
      <c r="A356" s="266">
        <v>355</v>
      </c>
      <c r="B356" s="285" t="s">
        <v>162</v>
      </c>
      <c r="C356" s="435" t="s">
        <v>163</v>
      </c>
      <c r="D356" s="263">
        <v>3850</v>
      </c>
      <c r="E356" s="263" t="s">
        <v>236</v>
      </c>
      <c r="F356" s="395">
        <v>45783</v>
      </c>
      <c r="G356" s="446" t="s">
        <v>87</v>
      </c>
      <c r="H356" s="288" t="s">
        <v>107</v>
      </c>
      <c r="I356" s="264">
        <v>0.86597222222222225</v>
      </c>
      <c r="J356" s="263" t="s">
        <v>116</v>
      </c>
      <c r="K356" s="265" t="s">
        <v>528</v>
      </c>
      <c r="L356" s="580"/>
      <c r="M356" s="263"/>
      <c r="N356" s="581"/>
      <c r="O356" s="582"/>
      <c r="P356" s="581"/>
      <c r="Q356" s="583"/>
      <c r="R356" s="583"/>
    </row>
    <row r="357" spans="1:18" ht="15">
      <c r="A357" s="266">
        <v>356</v>
      </c>
      <c r="B357" s="11" t="s">
        <v>162</v>
      </c>
      <c r="C357" s="435" t="s">
        <v>163</v>
      </c>
      <c r="D357" s="10">
        <v>3850</v>
      </c>
      <c r="E357" s="10" t="s">
        <v>236</v>
      </c>
      <c r="F357" s="395">
        <v>45783</v>
      </c>
      <c r="G357" s="446" t="s">
        <v>87</v>
      </c>
      <c r="H357" s="286" t="s">
        <v>107</v>
      </c>
      <c r="I357" s="284">
        <v>0.95625000000000004</v>
      </c>
      <c r="J357" s="10"/>
      <c r="K357" s="282" t="s">
        <v>529</v>
      </c>
      <c r="L357" s="576"/>
      <c r="M357" s="10"/>
      <c r="N357" s="266"/>
      <c r="O357" s="306"/>
      <c r="P357" s="266"/>
      <c r="Q357" s="267"/>
      <c r="R357" s="267"/>
    </row>
    <row r="358" spans="1:18" ht="15">
      <c r="A358" s="266">
        <v>357</v>
      </c>
      <c r="B358" s="11" t="s">
        <v>162</v>
      </c>
      <c r="C358" s="435" t="s">
        <v>163</v>
      </c>
      <c r="D358" s="10">
        <v>3850</v>
      </c>
      <c r="E358" s="10" t="s">
        <v>236</v>
      </c>
      <c r="F358" s="395">
        <v>45783</v>
      </c>
      <c r="G358" s="446" t="s">
        <v>87</v>
      </c>
      <c r="H358" s="286" t="s">
        <v>107</v>
      </c>
      <c r="I358" s="284">
        <v>0.96527777777777779</v>
      </c>
      <c r="J358" s="10" t="s">
        <v>145</v>
      </c>
      <c r="K358" s="282" t="s">
        <v>530</v>
      </c>
      <c r="L358" s="576"/>
      <c r="M358" s="10"/>
      <c r="N358" s="577"/>
      <c r="O358" s="578"/>
      <c r="P358" s="267"/>
      <c r="Q358" s="579"/>
      <c r="R358" s="579"/>
    </row>
    <row r="359" spans="1:18" ht="15">
      <c r="A359" s="266">
        <v>358</v>
      </c>
      <c r="B359" s="11" t="s">
        <v>162</v>
      </c>
      <c r="C359" s="435" t="s">
        <v>163</v>
      </c>
      <c r="D359" s="10">
        <v>3850</v>
      </c>
      <c r="E359" s="10" t="s">
        <v>236</v>
      </c>
      <c r="F359" s="395">
        <v>45783</v>
      </c>
      <c r="G359" s="446" t="s">
        <v>87</v>
      </c>
      <c r="H359" s="286" t="s">
        <v>107</v>
      </c>
      <c r="I359" s="284">
        <v>0.96875</v>
      </c>
      <c r="J359" s="10" t="s">
        <v>116</v>
      </c>
      <c r="K359" s="282" t="s">
        <v>531</v>
      </c>
      <c r="L359" s="576"/>
      <c r="M359" s="10"/>
      <c r="N359" s="577"/>
      <c r="O359" s="578"/>
      <c r="P359" s="577"/>
      <c r="Q359" s="579"/>
      <c r="R359" s="579"/>
    </row>
    <row r="360" spans="1:18" ht="15">
      <c r="A360" s="266">
        <v>359</v>
      </c>
      <c r="B360" s="11" t="s">
        <v>162</v>
      </c>
      <c r="C360" s="435" t="s">
        <v>163</v>
      </c>
      <c r="D360" s="10">
        <v>3850</v>
      </c>
      <c r="E360" s="10" t="s">
        <v>236</v>
      </c>
      <c r="F360" s="395">
        <v>45783</v>
      </c>
      <c r="G360" s="446" t="s">
        <v>87</v>
      </c>
      <c r="H360" s="287" t="s">
        <v>106</v>
      </c>
      <c r="I360" s="284">
        <v>0.97638888888888886</v>
      </c>
      <c r="J360" s="10" t="s">
        <v>145</v>
      </c>
      <c r="K360" s="282" t="s">
        <v>532</v>
      </c>
      <c r="L360" s="576"/>
      <c r="M360" s="10"/>
      <c r="N360" s="577"/>
      <c r="O360" s="578"/>
      <c r="P360" s="577"/>
      <c r="Q360" s="579"/>
      <c r="R360" s="579"/>
    </row>
    <row r="361" spans="1:18" ht="15">
      <c r="A361" s="266">
        <v>360</v>
      </c>
      <c r="B361" s="285" t="s">
        <v>162</v>
      </c>
      <c r="C361" s="435" t="s">
        <v>163</v>
      </c>
      <c r="D361" s="263">
        <v>3850</v>
      </c>
      <c r="E361" s="263" t="s">
        <v>236</v>
      </c>
      <c r="F361" s="395">
        <v>45783</v>
      </c>
      <c r="G361" s="446" t="s">
        <v>87</v>
      </c>
      <c r="H361" s="287" t="s">
        <v>106</v>
      </c>
      <c r="I361" s="264">
        <v>0.97777777777777775</v>
      </c>
      <c r="J361" s="263" t="s">
        <v>116</v>
      </c>
      <c r="K361" s="265" t="s">
        <v>533</v>
      </c>
      <c r="L361" s="580"/>
      <c r="M361" s="263"/>
      <c r="N361" s="581"/>
      <c r="O361" s="582"/>
      <c r="P361" s="581"/>
      <c r="Q361" s="583"/>
      <c r="R361" s="583"/>
    </row>
    <row r="362" spans="1:18" ht="15">
      <c r="A362" s="266">
        <v>361</v>
      </c>
      <c r="B362" s="11" t="s">
        <v>162</v>
      </c>
      <c r="C362" s="435" t="s">
        <v>163</v>
      </c>
      <c r="D362" s="10">
        <v>3850</v>
      </c>
      <c r="E362" s="10" t="s">
        <v>236</v>
      </c>
      <c r="F362" s="395">
        <v>45783</v>
      </c>
      <c r="G362" s="446" t="s">
        <v>87</v>
      </c>
      <c r="H362" s="287" t="s">
        <v>106</v>
      </c>
      <c r="I362" s="284">
        <v>0.97986111111111107</v>
      </c>
      <c r="J362" s="10" t="s">
        <v>116</v>
      </c>
      <c r="K362" s="282" t="s">
        <v>533</v>
      </c>
      <c r="L362" s="576"/>
      <c r="M362" s="10"/>
      <c r="N362" s="577"/>
      <c r="O362" s="578"/>
      <c r="P362" s="577"/>
      <c r="Q362" s="579"/>
      <c r="R362" s="579"/>
    </row>
    <row r="363" spans="1:18" ht="15">
      <c r="A363" s="266">
        <v>362</v>
      </c>
      <c r="B363" s="11" t="s">
        <v>162</v>
      </c>
      <c r="C363" s="435" t="s">
        <v>163</v>
      </c>
      <c r="D363" s="10">
        <v>3850</v>
      </c>
      <c r="E363" s="10" t="s">
        <v>236</v>
      </c>
      <c r="F363" s="395">
        <v>45783</v>
      </c>
      <c r="G363" s="446" t="s">
        <v>87</v>
      </c>
      <c r="H363" s="286" t="s">
        <v>107</v>
      </c>
      <c r="I363" s="284">
        <v>0.99722222222222223</v>
      </c>
      <c r="J363" s="10" t="s">
        <v>145</v>
      </c>
      <c r="K363" s="282" t="s">
        <v>534</v>
      </c>
      <c r="L363" s="576"/>
      <c r="M363" s="10"/>
      <c r="N363" s="577"/>
      <c r="O363" s="578"/>
      <c r="P363" s="577"/>
      <c r="Q363" s="579"/>
      <c r="R363" s="579"/>
    </row>
    <row r="364" spans="1:18" ht="15">
      <c r="A364" s="266">
        <v>363</v>
      </c>
      <c r="B364" s="11" t="s">
        <v>162</v>
      </c>
      <c r="C364" s="435" t="s">
        <v>163</v>
      </c>
      <c r="D364" s="10">
        <v>3850</v>
      </c>
      <c r="E364" s="10" t="s">
        <v>236</v>
      </c>
      <c r="F364" s="395">
        <v>45784</v>
      </c>
      <c r="G364" s="446" t="s">
        <v>87</v>
      </c>
      <c r="H364" s="287" t="s">
        <v>106</v>
      </c>
      <c r="I364" s="284">
        <v>6.9444444444444447E-4</v>
      </c>
      <c r="J364" s="10" t="s">
        <v>145</v>
      </c>
      <c r="K364" s="282" t="s">
        <v>535</v>
      </c>
      <c r="L364" s="576"/>
      <c r="M364" s="395"/>
      <c r="N364" s="577"/>
      <c r="O364" s="578"/>
      <c r="P364" s="577"/>
      <c r="Q364" s="579"/>
      <c r="R364" s="579"/>
    </row>
    <row r="365" spans="1:18" ht="15">
      <c r="A365" s="266">
        <v>364</v>
      </c>
      <c r="B365" s="285" t="s">
        <v>162</v>
      </c>
      <c r="C365" s="435" t="s">
        <v>163</v>
      </c>
      <c r="D365" s="263">
        <v>3850</v>
      </c>
      <c r="E365" s="263" t="s">
        <v>236</v>
      </c>
      <c r="F365" s="395">
        <v>45784</v>
      </c>
      <c r="G365" s="446" t="s">
        <v>87</v>
      </c>
      <c r="H365" s="290" t="s">
        <v>106</v>
      </c>
      <c r="I365" s="264">
        <v>2.0833333333333333E-3</v>
      </c>
      <c r="J365" s="263" t="s">
        <v>145</v>
      </c>
      <c r="K365" s="265" t="s">
        <v>536</v>
      </c>
      <c r="L365" s="580"/>
      <c r="M365" s="395"/>
      <c r="N365" s="581"/>
      <c r="O365" s="582"/>
      <c r="P365" s="581"/>
      <c r="Q365" s="583"/>
      <c r="R365" s="583"/>
    </row>
    <row r="366" spans="1:18" ht="15">
      <c r="A366" s="266">
        <v>365</v>
      </c>
      <c r="B366" s="11" t="s">
        <v>162</v>
      </c>
      <c r="C366" s="435" t="s">
        <v>163</v>
      </c>
      <c r="D366" s="10">
        <v>3850</v>
      </c>
      <c r="E366" s="10" t="s">
        <v>236</v>
      </c>
      <c r="F366" s="395">
        <v>45784</v>
      </c>
      <c r="G366" s="446" t="s">
        <v>87</v>
      </c>
      <c r="H366" s="287" t="s">
        <v>106</v>
      </c>
      <c r="I366" s="284">
        <v>6.2500000000000003E-3</v>
      </c>
      <c r="J366" s="10" t="s">
        <v>145</v>
      </c>
      <c r="K366" s="282" t="s">
        <v>537</v>
      </c>
      <c r="L366" s="576"/>
      <c r="M366" s="395"/>
      <c r="N366" s="266"/>
      <c r="O366" s="306"/>
      <c r="P366" s="267"/>
      <c r="Q366" s="267"/>
      <c r="R366" s="267"/>
    </row>
    <row r="367" spans="1:18" ht="30.75">
      <c r="A367" s="266">
        <v>366</v>
      </c>
      <c r="B367" s="11" t="s">
        <v>162</v>
      </c>
      <c r="C367" s="435" t="s">
        <v>163</v>
      </c>
      <c r="D367" s="10">
        <v>3850</v>
      </c>
      <c r="E367" s="10" t="s">
        <v>236</v>
      </c>
      <c r="F367" s="395">
        <v>45784</v>
      </c>
      <c r="G367" s="446" t="s">
        <v>87</v>
      </c>
      <c r="H367" s="287" t="s">
        <v>106</v>
      </c>
      <c r="I367" s="284">
        <v>7.6388888888888886E-3</v>
      </c>
      <c r="J367" s="10" t="s">
        <v>116</v>
      </c>
      <c r="K367" s="282" t="s">
        <v>538</v>
      </c>
      <c r="L367" s="576"/>
      <c r="M367" s="395"/>
      <c r="N367" s="577"/>
      <c r="O367" s="578"/>
      <c r="P367" s="577"/>
      <c r="Q367" s="579"/>
      <c r="R367" s="579"/>
    </row>
    <row r="368" spans="1:18" ht="15">
      <c r="A368" s="266">
        <v>367</v>
      </c>
      <c r="B368" s="443" t="s">
        <v>166</v>
      </c>
      <c r="C368" s="435" t="s">
        <v>163</v>
      </c>
      <c r="D368" s="336" t="s">
        <v>105</v>
      </c>
      <c r="E368" s="439" t="s">
        <v>167</v>
      </c>
      <c r="F368" s="395">
        <v>45784</v>
      </c>
      <c r="G368" s="437" t="s">
        <v>88</v>
      </c>
      <c r="H368" s="370" t="s">
        <v>107</v>
      </c>
      <c r="I368" s="321">
        <v>0.31805555555555554</v>
      </c>
      <c r="J368" s="300" t="s">
        <v>117</v>
      </c>
      <c r="K368" s="267" t="s">
        <v>539</v>
      </c>
      <c r="L368" s="576"/>
      <c r="M368" s="10"/>
      <c r="N368" s="266">
        <v>1</v>
      </c>
      <c r="O368" s="306">
        <v>0.30421296296296296</v>
      </c>
      <c r="P368" s="315" t="s">
        <v>49</v>
      </c>
      <c r="Q368" s="266" t="s">
        <v>167</v>
      </c>
      <c r="R368" s="267">
        <v>1</v>
      </c>
    </row>
    <row r="369" spans="1:18" ht="15">
      <c r="A369" s="266">
        <v>368</v>
      </c>
      <c r="B369" s="443" t="s">
        <v>162</v>
      </c>
      <c r="C369" s="435" t="s">
        <v>163</v>
      </c>
      <c r="D369" s="336" t="s">
        <v>105</v>
      </c>
      <c r="E369" s="300" t="s">
        <v>180</v>
      </c>
      <c r="F369" s="395">
        <v>45784</v>
      </c>
      <c r="G369" s="437" t="s">
        <v>88</v>
      </c>
      <c r="H369" s="370" t="s">
        <v>107</v>
      </c>
      <c r="I369" s="321">
        <v>0.62847222222222221</v>
      </c>
      <c r="J369" s="300" t="s">
        <v>117</v>
      </c>
      <c r="K369" s="267" t="s">
        <v>540</v>
      </c>
      <c r="L369" s="576"/>
      <c r="M369" s="10"/>
      <c r="N369" s="266">
        <v>215</v>
      </c>
      <c r="O369" s="306">
        <v>0.30096064814814816</v>
      </c>
      <c r="P369" s="467" t="s">
        <v>208</v>
      </c>
      <c r="Q369" s="266" t="s">
        <v>174</v>
      </c>
      <c r="R369" s="267">
        <v>14</v>
      </c>
    </row>
    <row r="370" spans="1:18" ht="15">
      <c r="A370" s="266">
        <v>369</v>
      </c>
      <c r="B370" s="443" t="s">
        <v>162</v>
      </c>
      <c r="C370" s="435" t="s">
        <v>163</v>
      </c>
      <c r="D370" s="336" t="s">
        <v>105</v>
      </c>
      <c r="E370" s="301" t="s">
        <v>180</v>
      </c>
      <c r="F370" s="395">
        <v>45784</v>
      </c>
      <c r="G370" s="437" t="s">
        <v>88</v>
      </c>
      <c r="H370" s="370" t="s">
        <v>107</v>
      </c>
      <c r="I370" s="371">
        <v>0.64097222222222228</v>
      </c>
      <c r="J370" s="301" t="s">
        <v>118</v>
      </c>
      <c r="K370" s="273" t="s">
        <v>541</v>
      </c>
      <c r="L370" s="576"/>
      <c r="M370" s="10"/>
      <c r="N370" s="577"/>
      <c r="O370" s="578"/>
      <c r="P370" s="577"/>
      <c r="Q370" s="579"/>
      <c r="R370" s="579"/>
    </row>
    <row r="371" spans="1:18" ht="15">
      <c r="A371" s="266">
        <v>370</v>
      </c>
      <c r="B371" s="443" t="s">
        <v>162</v>
      </c>
      <c r="C371" s="435" t="s">
        <v>163</v>
      </c>
      <c r="D371" s="336" t="s">
        <v>105</v>
      </c>
      <c r="E371" s="301" t="s">
        <v>180</v>
      </c>
      <c r="F371" s="395">
        <v>45784</v>
      </c>
      <c r="G371" s="437" t="s">
        <v>88</v>
      </c>
      <c r="H371" s="370" t="s">
        <v>107</v>
      </c>
      <c r="I371" s="371">
        <v>0.64375000000000004</v>
      </c>
      <c r="J371" s="301" t="s">
        <v>118</v>
      </c>
      <c r="K371" s="273" t="s">
        <v>542</v>
      </c>
      <c r="L371" s="576"/>
      <c r="M371" s="10"/>
      <c r="N371" s="577"/>
      <c r="O371" s="578"/>
      <c r="P371" s="577"/>
      <c r="Q371" s="579"/>
      <c r="R371" s="579"/>
    </row>
    <row r="372" spans="1:18" ht="15">
      <c r="A372" s="266">
        <v>371</v>
      </c>
      <c r="B372" s="443" t="s">
        <v>162</v>
      </c>
      <c r="C372" s="435" t="s">
        <v>163</v>
      </c>
      <c r="D372" s="336" t="s">
        <v>105</v>
      </c>
      <c r="E372" s="301" t="s">
        <v>180</v>
      </c>
      <c r="F372" s="395">
        <v>45784</v>
      </c>
      <c r="G372" s="437" t="s">
        <v>88</v>
      </c>
      <c r="H372" s="370" t="s">
        <v>107</v>
      </c>
      <c r="I372" s="371">
        <v>0.65069444444444446</v>
      </c>
      <c r="J372" s="301" t="s">
        <v>118</v>
      </c>
      <c r="K372" s="273" t="s">
        <v>542</v>
      </c>
      <c r="L372" s="576"/>
      <c r="M372" s="10"/>
      <c r="N372" s="577"/>
      <c r="O372" s="578"/>
      <c r="P372" s="577"/>
      <c r="Q372" s="579"/>
      <c r="R372" s="579"/>
    </row>
    <row r="373" spans="1:18" ht="15">
      <c r="A373" s="266">
        <v>372</v>
      </c>
      <c r="B373" s="443" t="s">
        <v>162</v>
      </c>
      <c r="C373" s="435" t="s">
        <v>163</v>
      </c>
      <c r="D373" s="336" t="s">
        <v>105</v>
      </c>
      <c r="E373" s="301" t="s">
        <v>180</v>
      </c>
      <c r="F373" s="395">
        <v>45784</v>
      </c>
      <c r="G373" s="437" t="s">
        <v>88</v>
      </c>
      <c r="H373" s="370" t="s">
        <v>107</v>
      </c>
      <c r="I373" s="371">
        <v>0.65833333333333333</v>
      </c>
      <c r="J373" s="301" t="s">
        <v>111</v>
      </c>
      <c r="K373" s="273" t="s">
        <v>543</v>
      </c>
      <c r="L373" s="576"/>
      <c r="M373" s="10"/>
      <c r="N373" s="577"/>
      <c r="O373" s="578"/>
      <c r="P373" s="577"/>
      <c r="Q373" s="579"/>
      <c r="R373" s="579"/>
    </row>
    <row r="374" spans="1:18" ht="15">
      <c r="A374" s="266">
        <v>373</v>
      </c>
      <c r="B374" s="443" t="s">
        <v>162</v>
      </c>
      <c r="C374" s="435" t="s">
        <v>163</v>
      </c>
      <c r="D374" s="336" t="s">
        <v>105</v>
      </c>
      <c r="E374" s="301" t="s">
        <v>180</v>
      </c>
      <c r="F374" s="395">
        <v>45784</v>
      </c>
      <c r="G374" s="437" t="s">
        <v>88</v>
      </c>
      <c r="H374" s="370" t="s">
        <v>107</v>
      </c>
      <c r="I374" s="371">
        <v>0.69930555555555551</v>
      </c>
      <c r="J374" s="301" t="s">
        <v>117</v>
      </c>
      <c r="K374" s="273" t="s">
        <v>544</v>
      </c>
      <c r="L374" s="576"/>
      <c r="M374" s="10"/>
      <c r="N374" s="577"/>
      <c r="O374" s="578"/>
      <c r="P374" s="577"/>
      <c r="Q374" s="579"/>
      <c r="R374" s="579"/>
    </row>
    <row r="375" spans="1:18" ht="15">
      <c r="A375" s="266">
        <v>374</v>
      </c>
      <c r="B375" s="443" t="s">
        <v>162</v>
      </c>
      <c r="C375" s="435" t="s">
        <v>163</v>
      </c>
      <c r="D375" s="336" t="s">
        <v>105</v>
      </c>
      <c r="E375" s="301" t="s">
        <v>180</v>
      </c>
      <c r="F375" s="395">
        <v>45784</v>
      </c>
      <c r="G375" s="437" t="s">
        <v>88</v>
      </c>
      <c r="H375" s="370" t="s">
        <v>107</v>
      </c>
      <c r="I375" s="371">
        <v>0.72916666666666663</v>
      </c>
      <c r="J375" s="301" t="s">
        <v>118</v>
      </c>
      <c r="K375" s="273" t="s">
        <v>540</v>
      </c>
      <c r="L375" s="576"/>
      <c r="M375" s="10"/>
      <c r="N375" s="577"/>
      <c r="O375" s="578"/>
      <c r="P375" s="577"/>
      <c r="Q375" s="579"/>
      <c r="R375" s="579"/>
    </row>
    <row r="376" spans="1:18" ht="15">
      <c r="A376" s="266">
        <v>375</v>
      </c>
      <c r="B376" s="443" t="s">
        <v>162</v>
      </c>
      <c r="C376" s="435" t="s">
        <v>163</v>
      </c>
      <c r="D376" s="336" t="s">
        <v>105</v>
      </c>
      <c r="E376" s="301" t="s">
        <v>180</v>
      </c>
      <c r="F376" s="395">
        <v>45784</v>
      </c>
      <c r="G376" s="437" t="s">
        <v>88</v>
      </c>
      <c r="H376" s="370" t="s">
        <v>107</v>
      </c>
      <c r="I376" s="371">
        <v>0.75763888888888886</v>
      </c>
      <c r="J376" s="301" t="s">
        <v>117</v>
      </c>
      <c r="K376" s="273" t="s">
        <v>545</v>
      </c>
      <c r="L376" s="576"/>
      <c r="M376" s="10"/>
      <c r="N376" s="577"/>
      <c r="O376" s="578"/>
      <c r="P376" s="577"/>
      <c r="Q376" s="579"/>
      <c r="R376" s="579"/>
    </row>
    <row r="377" spans="1:18" ht="15">
      <c r="A377" s="266">
        <v>376</v>
      </c>
      <c r="B377" s="443" t="s">
        <v>162</v>
      </c>
      <c r="C377" s="435" t="s">
        <v>163</v>
      </c>
      <c r="D377" s="336" t="s">
        <v>105</v>
      </c>
      <c r="E377" s="301" t="s">
        <v>180</v>
      </c>
      <c r="F377" s="395">
        <v>45784</v>
      </c>
      <c r="G377" s="437" t="s">
        <v>88</v>
      </c>
      <c r="H377" s="370" t="s">
        <v>107</v>
      </c>
      <c r="I377" s="371">
        <v>0.8256944444444444</v>
      </c>
      <c r="J377" s="301" t="s">
        <v>123</v>
      </c>
      <c r="K377" s="273" t="s">
        <v>546</v>
      </c>
      <c r="L377" s="576"/>
      <c r="M377" s="10"/>
      <c r="N377" s="577"/>
      <c r="O377" s="578"/>
      <c r="P377" s="577"/>
      <c r="Q377" s="579"/>
      <c r="R377" s="579"/>
    </row>
    <row r="378" spans="1:18" ht="15">
      <c r="A378" s="266">
        <v>377</v>
      </c>
      <c r="B378" s="443" t="s">
        <v>162</v>
      </c>
      <c r="C378" s="435" t="s">
        <v>163</v>
      </c>
      <c r="D378" s="336" t="s">
        <v>105</v>
      </c>
      <c r="E378" s="301" t="s">
        <v>180</v>
      </c>
      <c r="F378" s="395">
        <v>45784</v>
      </c>
      <c r="G378" s="437" t="s">
        <v>88</v>
      </c>
      <c r="H378" s="370" t="s">
        <v>107</v>
      </c>
      <c r="I378" s="371">
        <v>0.82986111111111116</v>
      </c>
      <c r="J378" s="301" t="s">
        <v>145</v>
      </c>
      <c r="K378" s="273" t="s">
        <v>547</v>
      </c>
      <c r="L378" s="576"/>
      <c r="M378" s="10"/>
      <c r="N378" s="577"/>
      <c r="O378" s="578"/>
      <c r="P378" s="577"/>
      <c r="Q378" s="579"/>
      <c r="R378" s="579"/>
    </row>
    <row r="379" spans="1:18" ht="15">
      <c r="A379" s="266">
        <v>378</v>
      </c>
      <c r="B379" s="443" t="s">
        <v>162</v>
      </c>
      <c r="C379" s="435" t="s">
        <v>163</v>
      </c>
      <c r="D379" s="336" t="s">
        <v>105</v>
      </c>
      <c r="E379" s="301" t="s">
        <v>180</v>
      </c>
      <c r="F379" s="395">
        <v>45784</v>
      </c>
      <c r="G379" s="437" t="s">
        <v>88</v>
      </c>
      <c r="H379" s="370" t="s">
        <v>107</v>
      </c>
      <c r="I379" s="371">
        <v>0.83125000000000004</v>
      </c>
      <c r="J379" s="301" t="s">
        <v>145</v>
      </c>
      <c r="K379" s="273" t="s">
        <v>548</v>
      </c>
      <c r="L379" s="576"/>
      <c r="M379" s="10"/>
      <c r="N379" s="577"/>
      <c r="O379" s="578"/>
      <c r="P379" s="577"/>
      <c r="Q379" s="579"/>
      <c r="R379" s="579"/>
    </row>
    <row r="380" spans="1:18" ht="15">
      <c r="A380" s="266">
        <v>379</v>
      </c>
      <c r="B380" s="443" t="s">
        <v>162</v>
      </c>
      <c r="C380" s="435" t="s">
        <v>163</v>
      </c>
      <c r="D380" s="336" t="s">
        <v>105</v>
      </c>
      <c r="E380" s="301" t="s">
        <v>180</v>
      </c>
      <c r="F380" s="395">
        <v>45784</v>
      </c>
      <c r="G380" s="437" t="s">
        <v>88</v>
      </c>
      <c r="H380" s="370" t="s">
        <v>107</v>
      </c>
      <c r="I380" s="371">
        <v>0.83333333333333337</v>
      </c>
      <c r="J380" s="301" t="s">
        <v>145</v>
      </c>
      <c r="K380" s="273" t="s">
        <v>549</v>
      </c>
      <c r="L380" s="576"/>
      <c r="M380" s="10"/>
      <c r="N380" s="577"/>
      <c r="O380" s="578"/>
      <c r="P380" s="577"/>
      <c r="Q380" s="579"/>
      <c r="R380" s="579"/>
    </row>
    <row r="381" spans="1:18" ht="15">
      <c r="A381" s="266">
        <v>380</v>
      </c>
      <c r="B381" s="443" t="s">
        <v>162</v>
      </c>
      <c r="C381" s="435" t="s">
        <v>163</v>
      </c>
      <c r="D381" s="336" t="s">
        <v>105</v>
      </c>
      <c r="E381" s="301" t="s">
        <v>180</v>
      </c>
      <c r="F381" s="395">
        <v>45784</v>
      </c>
      <c r="G381" s="437" t="s">
        <v>88</v>
      </c>
      <c r="H381" s="370" t="s">
        <v>107</v>
      </c>
      <c r="I381" s="371">
        <v>0.84166666666666667</v>
      </c>
      <c r="J381" s="301" t="s">
        <v>145</v>
      </c>
      <c r="K381" s="273" t="s">
        <v>550</v>
      </c>
      <c r="L381" s="576"/>
      <c r="M381" s="10"/>
      <c r="N381" s="577"/>
      <c r="O381" s="578"/>
      <c r="P381" s="577"/>
      <c r="Q381" s="579"/>
      <c r="R381" s="579"/>
    </row>
    <row r="382" spans="1:18" ht="15">
      <c r="A382" s="266">
        <v>381</v>
      </c>
      <c r="B382" s="443" t="s">
        <v>162</v>
      </c>
      <c r="C382" s="435" t="s">
        <v>163</v>
      </c>
      <c r="D382" s="336" t="s">
        <v>105</v>
      </c>
      <c r="E382" s="301" t="s">
        <v>180</v>
      </c>
      <c r="F382" s="395">
        <v>45784</v>
      </c>
      <c r="G382" s="437" t="s">
        <v>88</v>
      </c>
      <c r="H382" s="370" t="s">
        <v>107</v>
      </c>
      <c r="I382" s="371">
        <v>0.8569444444444444</v>
      </c>
      <c r="J382" s="301" t="s">
        <v>145</v>
      </c>
      <c r="K382" s="273" t="s">
        <v>551</v>
      </c>
      <c r="L382" s="580"/>
      <c r="M382" s="263"/>
      <c r="N382" s="581"/>
      <c r="O382" s="582"/>
      <c r="P382" s="581"/>
      <c r="Q382" s="583"/>
      <c r="R382" s="583"/>
    </row>
    <row r="383" spans="1:18" ht="15">
      <c r="A383" s="266">
        <v>382</v>
      </c>
      <c r="B383" s="11" t="s">
        <v>166</v>
      </c>
      <c r="C383" s="435" t="s">
        <v>163</v>
      </c>
      <c r="D383" s="10">
        <v>3850</v>
      </c>
      <c r="E383" s="10" t="s">
        <v>269</v>
      </c>
      <c r="F383" s="395">
        <v>45784</v>
      </c>
      <c r="G383" s="446" t="s">
        <v>87</v>
      </c>
      <c r="H383" s="370" t="s">
        <v>107</v>
      </c>
      <c r="I383" s="284">
        <v>0.33402777777777776</v>
      </c>
      <c r="J383" s="10" t="s">
        <v>123</v>
      </c>
      <c r="K383" s="282" t="s">
        <v>552</v>
      </c>
      <c r="L383" s="576"/>
      <c r="M383" s="10"/>
      <c r="N383" s="266">
        <v>253</v>
      </c>
      <c r="O383" s="306">
        <v>0.22435185185185186</v>
      </c>
      <c r="P383" s="267" t="s">
        <v>238</v>
      </c>
      <c r="Q383" s="267" t="s">
        <v>271</v>
      </c>
      <c r="R383" s="267">
        <v>15</v>
      </c>
    </row>
    <row r="384" spans="1:18" ht="15">
      <c r="A384" s="266">
        <v>383</v>
      </c>
      <c r="B384" s="11" t="s">
        <v>166</v>
      </c>
      <c r="C384" s="435" t="s">
        <v>163</v>
      </c>
      <c r="D384" s="10">
        <v>3850</v>
      </c>
      <c r="E384" s="10" t="s">
        <v>269</v>
      </c>
      <c r="F384" s="395">
        <v>45784</v>
      </c>
      <c r="G384" s="446" t="s">
        <v>87</v>
      </c>
      <c r="H384" s="287" t="s">
        <v>106</v>
      </c>
      <c r="I384" s="284">
        <v>0.33958333333333335</v>
      </c>
      <c r="J384" s="10" t="s">
        <v>111</v>
      </c>
      <c r="K384" s="282" t="s">
        <v>553</v>
      </c>
      <c r="L384" s="576"/>
      <c r="M384" s="10"/>
      <c r="N384" s="577"/>
      <c r="O384" s="578"/>
      <c r="P384" s="577"/>
      <c r="Q384" s="579"/>
      <c r="R384" s="579"/>
    </row>
    <row r="385" spans="1:18" ht="15">
      <c r="A385" s="266">
        <v>384</v>
      </c>
      <c r="B385" s="11" t="s">
        <v>166</v>
      </c>
      <c r="C385" s="435" t="s">
        <v>163</v>
      </c>
      <c r="D385" s="10">
        <v>3850</v>
      </c>
      <c r="E385" s="10" t="s">
        <v>269</v>
      </c>
      <c r="F385" s="395">
        <v>45784</v>
      </c>
      <c r="G385" s="446" t="s">
        <v>87</v>
      </c>
      <c r="H385" s="370" t="s">
        <v>107</v>
      </c>
      <c r="I385" s="284">
        <v>0.34305555555555556</v>
      </c>
      <c r="J385" s="10" t="s">
        <v>123</v>
      </c>
      <c r="K385" s="282" t="s">
        <v>552</v>
      </c>
      <c r="L385" s="576"/>
      <c r="M385" s="10"/>
      <c r="N385" s="577"/>
      <c r="O385" s="578"/>
      <c r="P385" s="577"/>
      <c r="Q385" s="579"/>
      <c r="R385" s="579"/>
    </row>
    <row r="386" spans="1:18" ht="15">
      <c r="A386" s="266">
        <v>385</v>
      </c>
      <c r="B386" s="11" t="s">
        <v>166</v>
      </c>
      <c r="C386" s="435" t="s">
        <v>163</v>
      </c>
      <c r="D386" s="10">
        <v>3850</v>
      </c>
      <c r="E386" s="10" t="s">
        <v>269</v>
      </c>
      <c r="F386" s="395">
        <v>45784</v>
      </c>
      <c r="G386" s="446" t="s">
        <v>87</v>
      </c>
      <c r="H386" s="287" t="s">
        <v>106</v>
      </c>
      <c r="I386" s="284">
        <v>0.34444444444444444</v>
      </c>
      <c r="J386" s="10" t="s">
        <v>122</v>
      </c>
      <c r="K386" s="282" t="s">
        <v>554</v>
      </c>
      <c r="L386" s="576"/>
      <c r="M386" s="10"/>
      <c r="N386" s="577"/>
      <c r="O386" s="578"/>
      <c r="P386" s="577"/>
      <c r="Q386" s="579"/>
      <c r="R386" s="579"/>
    </row>
    <row r="387" spans="1:18" ht="15">
      <c r="A387" s="266">
        <v>386</v>
      </c>
      <c r="B387" s="11" t="s">
        <v>166</v>
      </c>
      <c r="C387" s="435" t="s">
        <v>163</v>
      </c>
      <c r="D387" s="10">
        <v>3850</v>
      </c>
      <c r="E387" s="10" t="s">
        <v>269</v>
      </c>
      <c r="F387" s="395">
        <v>45784</v>
      </c>
      <c r="G387" s="446" t="s">
        <v>87</v>
      </c>
      <c r="H387" s="370" t="s">
        <v>107</v>
      </c>
      <c r="I387" s="284">
        <v>0.34861111111111109</v>
      </c>
      <c r="J387" s="10" t="s">
        <v>122</v>
      </c>
      <c r="K387" s="282" t="s">
        <v>555</v>
      </c>
      <c r="L387" s="576"/>
      <c r="M387" s="10"/>
      <c r="N387" s="577"/>
      <c r="O387" s="578"/>
      <c r="P387" s="577"/>
      <c r="Q387" s="579"/>
      <c r="R387" s="579"/>
    </row>
    <row r="388" spans="1:18" ht="15">
      <c r="A388" s="266">
        <v>387</v>
      </c>
      <c r="B388" s="11" t="s">
        <v>166</v>
      </c>
      <c r="C388" s="435" t="s">
        <v>163</v>
      </c>
      <c r="D388" s="10">
        <v>3850</v>
      </c>
      <c r="E388" s="10" t="s">
        <v>269</v>
      </c>
      <c r="F388" s="395">
        <v>45784</v>
      </c>
      <c r="G388" s="446" t="s">
        <v>87</v>
      </c>
      <c r="H388" s="287" t="s">
        <v>106</v>
      </c>
      <c r="I388" s="284">
        <v>0.38055555555555554</v>
      </c>
      <c r="J388" s="10" t="s">
        <v>116</v>
      </c>
      <c r="K388" s="282" t="s">
        <v>556</v>
      </c>
      <c r="L388" s="576"/>
      <c r="M388" s="10"/>
      <c r="N388" s="577"/>
      <c r="O388" s="578"/>
      <c r="P388" s="577"/>
      <c r="Q388" s="579"/>
      <c r="R388" s="579"/>
    </row>
    <row r="389" spans="1:18" ht="15">
      <c r="A389" s="266">
        <v>388</v>
      </c>
      <c r="B389" s="11" t="s">
        <v>166</v>
      </c>
      <c r="C389" s="435" t="s">
        <v>163</v>
      </c>
      <c r="D389" s="10">
        <v>3850</v>
      </c>
      <c r="E389" s="10" t="s">
        <v>269</v>
      </c>
      <c r="F389" s="395">
        <v>45784</v>
      </c>
      <c r="G389" s="446" t="s">
        <v>87</v>
      </c>
      <c r="H389" s="287" t="s">
        <v>106</v>
      </c>
      <c r="I389" s="284">
        <v>0.39305555555555555</v>
      </c>
      <c r="J389" s="10" t="s">
        <v>145</v>
      </c>
      <c r="K389" s="282" t="s">
        <v>557</v>
      </c>
      <c r="L389" s="576"/>
      <c r="M389" s="10"/>
      <c r="N389" s="577"/>
      <c r="O389" s="578"/>
      <c r="P389" s="577"/>
      <c r="Q389" s="579"/>
      <c r="R389" s="579"/>
    </row>
    <row r="390" spans="1:18" ht="15">
      <c r="A390" s="266">
        <v>389</v>
      </c>
      <c r="B390" s="11" t="s">
        <v>166</v>
      </c>
      <c r="C390" s="435" t="s">
        <v>163</v>
      </c>
      <c r="D390" s="10">
        <v>3850</v>
      </c>
      <c r="E390" s="10" t="s">
        <v>269</v>
      </c>
      <c r="F390" s="395">
        <v>45784</v>
      </c>
      <c r="G390" s="446" t="s">
        <v>87</v>
      </c>
      <c r="H390" s="370" t="s">
        <v>107</v>
      </c>
      <c r="I390" s="284">
        <v>0.41319444444444442</v>
      </c>
      <c r="J390" s="10" t="s">
        <v>122</v>
      </c>
      <c r="K390" s="282" t="s">
        <v>555</v>
      </c>
      <c r="L390" s="576"/>
      <c r="M390" s="10"/>
      <c r="N390" s="577"/>
      <c r="O390" s="578"/>
      <c r="P390" s="577"/>
      <c r="Q390" s="579"/>
      <c r="R390" s="579"/>
    </row>
    <row r="391" spans="1:18" ht="15">
      <c r="A391" s="266">
        <v>390</v>
      </c>
      <c r="B391" s="11" t="s">
        <v>166</v>
      </c>
      <c r="C391" s="435" t="s">
        <v>163</v>
      </c>
      <c r="D391" s="10">
        <v>3850</v>
      </c>
      <c r="E391" s="10" t="s">
        <v>269</v>
      </c>
      <c r="F391" s="395">
        <v>45784</v>
      </c>
      <c r="G391" s="446" t="s">
        <v>87</v>
      </c>
      <c r="H391" s="287" t="s">
        <v>106</v>
      </c>
      <c r="I391" s="284">
        <v>0.43402777777777779</v>
      </c>
      <c r="J391" s="10" t="s">
        <v>145</v>
      </c>
      <c r="K391" s="282" t="s">
        <v>558</v>
      </c>
      <c r="L391" s="576"/>
      <c r="M391" s="10"/>
      <c r="N391" s="577"/>
      <c r="O391" s="578"/>
      <c r="P391" s="577"/>
      <c r="Q391" s="579"/>
      <c r="R391" s="579"/>
    </row>
    <row r="392" spans="1:18" ht="15">
      <c r="A392" s="266">
        <v>391</v>
      </c>
      <c r="B392" s="11" t="s">
        <v>166</v>
      </c>
      <c r="C392" s="435" t="s">
        <v>163</v>
      </c>
      <c r="D392" s="10">
        <v>3850</v>
      </c>
      <c r="E392" s="10" t="s">
        <v>269</v>
      </c>
      <c r="F392" s="395">
        <v>45784</v>
      </c>
      <c r="G392" s="446" t="s">
        <v>87</v>
      </c>
      <c r="H392" s="287" t="s">
        <v>106</v>
      </c>
      <c r="I392" s="284">
        <v>0.4513888888888889</v>
      </c>
      <c r="J392" s="10" t="s">
        <v>116</v>
      </c>
      <c r="K392" s="282" t="s">
        <v>559</v>
      </c>
      <c r="L392" s="576"/>
      <c r="M392" s="10"/>
      <c r="N392" s="577"/>
      <c r="O392" s="578"/>
      <c r="P392" s="577"/>
      <c r="Q392" s="579"/>
      <c r="R392" s="579"/>
    </row>
    <row r="393" spans="1:18" ht="15">
      <c r="A393" s="266">
        <v>392</v>
      </c>
      <c r="B393" s="11" t="s">
        <v>166</v>
      </c>
      <c r="C393" s="435" t="s">
        <v>163</v>
      </c>
      <c r="D393" s="10">
        <v>3850</v>
      </c>
      <c r="E393" s="10" t="s">
        <v>269</v>
      </c>
      <c r="F393" s="395">
        <v>45784</v>
      </c>
      <c r="G393" s="446" t="s">
        <v>87</v>
      </c>
      <c r="H393" s="370" t="s">
        <v>107</v>
      </c>
      <c r="I393" s="284">
        <v>0.48402777777777778</v>
      </c>
      <c r="J393" s="10" t="s">
        <v>145</v>
      </c>
      <c r="K393" s="282" t="s">
        <v>560</v>
      </c>
      <c r="L393" s="576"/>
      <c r="M393" s="10"/>
      <c r="N393" s="577"/>
      <c r="O393" s="578"/>
      <c r="P393" s="577"/>
      <c r="Q393" s="579"/>
      <c r="R393" s="579"/>
    </row>
    <row r="394" spans="1:18" ht="15">
      <c r="A394" s="266">
        <v>393</v>
      </c>
      <c r="B394" s="11" t="s">
        <v>166</v>
      </c>
      <c r="C394" s="435" t="s">
        <v>163</v>
      </c>
      <c r="D394" s="10">
        <v>3850</v>
      </c>
      <c r="E394" s="10" t="s">
        <v>269</v>
      </c>
      <c r="F394" s="395">
        <v>45784</v>
      </c>
      <c r="G394" s="446" t="s">
        <v>87</v>
      </c>
      <c r="H394" s="287" t="s">
        <v>106</v>
      </c>
      <c r="I394" s="284">
        <v>0.49652777777777779</v>
      </c>
      <c r="J394" s="10" t="s">
        <v>116</v>
      </c>
      <c r="K394" s="282" t="s">
        <v>561</v>
      </c>
      <c r="L394" s="576"/>
      <c r="M394" s="10"/>
      <c r="N394" s="577"/>
      <c r="O394" s="578"/>
      <c r="P394" s="577"/>
      <c r="Q394" s="579"/>
      <c r="R394" s="579"/>
    </row>
    <row r="395" spans="1:18" ht="15">
      <c r="A395" s="266">
        <v>394</v>
      </c>
      <c r="B395" s="11" t="s">
        <v>166</v>
      </c>
      <c r="C395" s="435" t="s">
        <v>163</v>
      </c>
      <c r="D395" s="10">
        <v>3850</v>
      </c>
      <c r="E395" s="10" t="s">
        <v>269</v>
      </c>
      <c r="F395" s="395">
        <v>45784</v>
      </c>
      <c r="G395" s="446" t="s">
        <v>87</v>
      </c>
      <c r="H395" s="287" t="s">
        <v>106</v>
      </c>
      <c r="I395" s="284">
        <v>0.49930555555555556</v>
      </c>
      <c r="J395" s="10" t="s">
        <v>116</v>
      </c>
      <c r="K395" s="282" t="s">
        <v>562</v>
      </c>
      <c r="L395" s="576"/>
      <c r="M395" s="10"/>
      <c r="N395" s="577"/>
      <c r="O395" s="578"/>
      <c r="P395" s="577"/>
      <c r="Q395" s="579"/>
      <c r="R395" s="579"/>
    </row>
    <row r="396" spans="1:18" ht="15">
      <c r="A396" s="266">
        <v>395</v>
      </c>
      <c r="B396" s="285" t="s">
        <v>166</v>
      </c>
      <c r="C396" s="435" t="s">
        <v>163</v>
      </c>
      <c r="D396" s="263">
        <v>3850</v>
      </c>
      <c r="E396" s="10" t="s">
        <v>269</v>
      </c>
      <c r="F396" s="395">
        <v>45784</v>
      </c>
      <c r="G396" s="446" t="s">
        <v>87</v>
      </c>
      <c r="H396" s="370" t="s">
        <v>107</v>
      </c>
      <c r="I396" s="264">
        <v>0.48125000000000001</v>
      </c>
      <c r="J396" s="263" t="s">
        <v>116</v>
      </c>
      <c r="K396" s="265" t="s">
        <v>563</v>
      </c>
      <c r="L396" s="576"/>
      <c r="M396" s="263"/>
      <c r="N396" s="581"/>
      <c r="O396" s="582"/>
      <c r="P396" s="581"/>
      <c r="Q396" s="583"/>
      <c r="R396" s="583"/>
    </row>
    <row r="397" spans="1:18" ht="15">
      <c r="A397" s="266">
        <v>396</v>
      </c>
      <c r="B397" s="468" t="s">
        <v>166</v>
      </c>
      <c r="C397" s="435" t="s">
        <v>163</v>
      </c>
      <c r="D397" s="468">
        <v>3850</v>
      </c>
      <c r="E397" s="10" t="s">
        <v>269</v>
      </c>
      <c r="F397" s="395">
        <v>45784</v>
      </c>
      <c r="G397" s="446" t="s">
        <v>87</v>
      </c>
      <c r="H397" s="370" t="s">
        <v>107</v>
      </c>
      <c r="I397" s="469">
        <v>0.49513888888888891</v>
      </c>
      <c r="J397" s="326" t="s">
        <v>116</v>
      </c>
      <c r="K397" s="334" t="s">
        <v>564</v>
      </c>
      <c r="L397" s="576"/>
      <c r="M397" s="10"/>
      <c r="N397" s="577"/>
      <c r="O397" s="578"/>
      <c r="P397" s="577"/>
      <c r="Q397" s="579"/>
      <c r="R397" s="579"/>
    </row>
    <row r="398" spans="1:18" ht="15">
      <c r="A398" s="266">
        <v>397</v>
      </c>
      <c r="B398" s="328" t="s">
        <v>162</v>
      </c>
      <c r="C398" s="435" t="s">
        <v>163</v>
      </c>
      <c r="D398" s="329">
        <v>3850</v>
      </c>
      <c r="E398" s="329" t="s">
        <v>236</v>
      </c>
      <c r="F398" s="395">
        <v>45784</v>
      </c>
      <c r="G398" s="446" t="s">
        <v>87</v>
      </c>
      <c r="H398" s="330" t="s">
        <v>106</v>
      </c>
      <c r="I398" s="333">
        <v>0.63263888888888886</v>
      </c>
      <c r="J398" s="327" t="s">
        <v>117</v>
      </c>
      <c r="K398" s="385" t="s">
        <v>565</v>
      </c>
      <c r="L398" s="576"/>
      <c r="M398" s="10"/>
      <c r="N398" s="577">
        <v>56</v>
      </c>
      <c r="O398" s="578">
        <v>0.20548611111111112</v>
      </c>
      <c r="P398" s="577" t="s">
        <v>357</v>
      </c>
      <c r="Q398" s="579" t="s">
        <v>224</v>
      </c>
      <c r="R398" s="579">
        <v>10</v>
      </c>
    </row>
    <row r="399" spans="1:18" ht="15">
      <c r="A399" s="266">
        <v>398</v>
      </c>
      <c r="B399" s="328" t="s">
        <v>162</v>
      </c>
      <c r="C399" s="435" t="s">
        <v>163</v>
      </c>
      <c r="D399" s="329">
        <v>3850</v>
      </c>
      <c r="E399" s="329" t="s">
        <v>236</v>
      </c>
      <c r="F399" s="395">
        <v>45784</v>
      </c>
      <c r="G399" s="446" t="s">
        <v>87</v>
      </c>
      <c r="H399" s="330" t="s">
        <v>106</v>
      </c>
      <c r="I399" s="333">
        <v>0.63749999999999996</v>
      </c>
      <c r="J399" s="327" t="s">
        <v>111</v>
      </c>
      <c r="K399" s="289" t="s">
        <v>566</v>
      </c>
      <c r="L399" s="576"/>
      <c r="M399" s="10"/>
      <c r="N399" s="577"/>
      <c r="O399" s="578"/>
      <c r="P399" s="577"/>
      <c r="Q399" s="579"/>
      <c r="R399" s="579"/>
    </row>
    <row r="400" spans="1:18" ht="15">
      <c r="A400" s="266">
        <v>399</v>
      </c>
      <c r="B400" s="328" t="s">
        <v>162</v>
      </c>
      <c r="C400" s="435" t="s">
        <v>163</v>
      </c>
      <c r="D400" s="329">
        <v>3850</v>
      </c>
      <c r="E400" s="329" t="s">
        <v>236</v>
      </c>
      <c r="F400" s="395">
        <v>45784</v>
      </c>
      <c r="G400" s="446" t="s">
        <v>87</v>
      </c>
      <c r="H400" s="370" t="s">
        <v>107</v>
      </c>
      <c r="I400" s="333">
        <v>0.6381944444444444</v>
      </c>
      <c r="J400" s="327" t="s">
        <v>111</v>
      </c>
      <c r="K400" s="289" t="s">
        <v>567</v>
      </c>
      <c r="L400" s="576"/>
      <c r="M400" s="10"/>
      <c r="N400" s="577"/>
      <c r="O400" s="578"/>
      <c r="P400" s="577"/>
      <c r="Q400" s="579"/>
      <c r="R400" s="579"/>
    </row>
    <row r="401" spans="1:18" ht="15">
      <c r="A401" s="266">
        <v>400</v>
      </c>
      <c r="B401" s="328" t="s">
        <v>162</v>
      </c>
      <c r="C401" s="435" t="s">
        <v>163</v>
      </c>
      <c r="D401" s="329">
        <v>3850</v>
      </c>
      <c r="E401" s="329" t="s">
        <v>236</v>
      </c>
      <c r="F401" s="395">
        <v>45784</v>
      </c>
      <c r="G401" s="446" t="s">
        <v>87</v>
      </c>
      <c r="H401" s="330" t="s">
        <v>106</v>
      </c>
      <c r="I401" s="333">
        <v>0.64652777777777781</v>
      </c>
      <c r="J401" s="327" t="s">
        <v>145</v>
      </c>
      <c r="K401" s="289" t="s">
        <v>568</v>
      </c>
      <c r="L401" s="576"/>
      <c r="M401" s="10"/>
      <c r="N401" s="577"/>
      <c r="O401" s="578"/>
      <c r="P401" s="577"/>
      <c r="Q401" s="579"/>
      <c r="R401" s="579"/>
    </row>
    <row r="402" spans="1:18" ht="15">
      <c r="A402" s="266">
        <v>401</v>
      </c>
      <c r="B402" s="328" t="s">
        <v>162</v>
      </c>
      <c r="C402" s="435" t="s">
        <v>163</v>
      </c>
      <c r="D402" s="329">
        <v>3850</v>
      </c>
      <c r="E402" s="329" t="s">
        <v>236</v>
      </c>
      <c r="F402" s="395">
        <v>45784</v>
      </c>
      <c r="G402" s="446" t="s">
        <v>87</v>
      </c>
      <c r="H402" s="330" t="s">
        <v>106</v>
      </c>
      <c r="I402" s="333">
        <v>0.68472222222222223</v>
      </c>
      <c r="J402" s="327" t="s">
        <v>145</v>
      </c>
      <c r="K402" s="289" t="s">
        <v>569</v>
      </c>
      <c r="L402" s="576"/>
      <c r="M402" s="10"/>
      <c r="N402" s="577"/>
      <c r="O402" s="578"/>
      <c r="P402" s="577"/>
      <c r="Q402" s="579"/>
      <c r="R402" s="579"/>
    </row>
    <row r="403" spans="1:18" ht="15">
      <c r="A403" s="266">
        <v>402</v>
      </c>
      <c r="B403" s="328" t="s">
        <v>162</v>
      </c>
      <c r="C403" s="435" t="s">
        <v>163</v>
      </c>
      <c r="D403" s="329">
        <v>3850</v>
      </c>
      <c r="E403" s="329" t="s">
        <v>236</v>
      </c>
      <c r="F403" s="395">
        <v>45784</v>
      </c>
      <c r="G403" s="446" t="s">
        <v>87</v>
      </c>
      <c r="H403" s="330" t="s">
        <v>106</v>
      </c>
      <c r="I403" s="333">
        <v>0.68541666666666667</v>
      </c>
      <c r="J403" s="327" t="s">
        <v>145</v>
      </c>
      <c r="K403" s="289" t="s">
        <v>570</v>
      </c>
      <c r="L403" s="576"/>
      <c r="M403" s="10"/>
      <c r="N403" s="577"/>
      <c r="O403" s="578"/>
      <c r="P403" s="577"/>
      <c r="Q403" s="579"/>
      <c r="R403" s="579"/>
    </row>
    <row r="404" spans="1:18" ht="15">
      <c r="A404" s="266">
        <v>403</v>
      </c>
      <c r="B404" s="328" t="s">
        <v>162</v>
      </c>
      <c r="C404" s="435" t="s">
        <v>163</v>
      </c>
      <c r="D404" s="329">
        <v>3850</v>
      </c>
      <c r="E404" s="329" t="s">
        <v>236</v>
      </c>
      <c r="F404" s="395">
        <v>45784</v>
      </c>
      <c r="G404" s="446" t="s">
        <v>87</v>
      </c>
      <c r="H404" s="370" t="s">
        <v>107</v>
      </c>
      <c r="I404" s="470">
        <v>0.68680555555555556</v>
      </c>
      <c r="J404" s="327" t="s">
        <v>145</v>
      </c>
      <c r="K404" s="289" t="s">
        <v>571</v>
      </c>
      <c r="L404" s="576"/>
      <c r="M404" s="10"/>
      <c r="N404" s="577"/>
      <c r="O404" s="578"/>
      <c r="P404" s="577"/>
      <c r="Q404" s="579"/>
      <c r="R404" s="579"/>
    </row>
    <row r="405" spans="1:18" ht="15">
      <c r="A405" s="266">
        <v>404</v>
      </c>
      <c r="B405" s="328" t="s">
        <v>162</v>
      </c>
      <c r="C405" s="435" t="s">
        <v>163</v>
      </c>
      <c r="D405" s="329">
        <v>3850</v>
      </c>
      <c r="E405" s="329" t="s">
        <v>236</v>
      </c>
      <c r="F405" s="395">
        <v>45784</v>
      </c>
      <c r="G405" s="446" t="s">
        <v>87</v>
      </c>
      <c r="H405" s="370" t="s">
        <v>107</v>
      </c>
      <c r="I405" s="331">
        <v>0.69374999999999998</v>
      </c>
      <c r="J405" s="327" t="s">
        <v>119</v>
      </c>
      <c r="K405" s="289" t="s">
        <v>572</v>
      </c>
      <c r="L405" s="576"/>
      <c r="M405" s="10"/>
      <c r="N405" s="577"/>
      <c r="O405" s="578"/>
      <c r="P405" s="577"/>
      <c r="Q405" s="579"/>
      <c r="R405" s="579"/>
    </row>
    <row r="406" spans="1:18" ht="15">
      <c r="A406" s="266">
        <v>405</v>
      </c>
      <c r="B406" s="328" t="s">
        <v>162</v>
      </c>
      <c r="C406" s="435" t="s">
        <v>163</v>
      </c>
      <c r="D406" s="329">
        <v>3850</v>
      </c>
      <c r="E406" s="329" t="s">
        <v>236</v>
      </c>
      <c r="F406" s="395">
        <v>45784</v>
      </c>
      <c r="G406" s="446" t="s">
        <v>87</v>
      </c>
      <c r="H406" s="370" t="s">
        <v>107</v>
      </c>
      <c r="I406" s="332">
        <v>0.72291666666666665</v>
      </c>
      <c r="J406" s="327" t="s">
        <v>118</v>
      </c>
      <c r="K406" s="289" t="s">
        <v>573</v>
      </c>
      <c r="L406" s="576"/>
      <c r="M406" s="10"/>
      <c r="N406" s="577"/>
      <c r="O406" s="578"/>
      <c r="P406" s="577"/>
      <c r="Q406" s="579"/>
      <c r="R406" s="579"/>
    </row>
    <row r="407" spans="1:18" ht="15">
      <c r="A407" s="266">
        <v>406</v>
      </c>
      <c r="B407" s="328" t="s">
        <v>162</v>
      </c>
      <c r="C407" s="435" t="s">
        <v>163</v>
      </c>
      <c r="D407" s="329">
        <v>3850</v>
      </c>
      <c r="E407" s="329" t="s">
        <v>236</v>
      </c>
      <c r="F407" s="395">
        <v>45784</v>
      </c>
      <c r="G407" s="446" t="s">
        <v>87</v>
      </c>
      <c r="H407" s="330" t="s">
        <v>106</v>
      </c>
      <c r="I407" s="333">
        <v>0.72569444444444442</v>
      </c>
      <c r="J407" s="327" t="s">
        <v>113</v>
      </c>
      <c r="K407" s="289" t="s">
        <v>574</v>
      </c>
      <c r="L407" s="576"/>
      <c r="M407" s="10"/>
      <c r="N407" s="577"/>
      <c r="O407" s="578"/>
      <c r="P407" s="577"/>
      <c r="Q407" s="579"/>
      <c r="R407" s="579"/>
    </row>
    <row r="408" spans="1:18" ht="15">
      <c r="A408" s="313">
        <v>407</v>
      </c>
      <c r="B408" s="443" t="s">
        <v>166</v>
      </c>
      <c r="C408" s="435" t="s">
        <v>163</v>
      </c>
      <c r="D408" s="336" t="s">
        <v>105</v>
      </c>
      <c r="E408" s="439" t="s">
        <v>167</v>
      </c>
      <c r="F408" s="395">
        <v>45785</v>
      </c>
      <c r="G408" s="437" t="s">
        <v>88</v>
      </c>
      <c r="H408" s="442" t="s">
        <v>107</v>
      </c>
      <c r="I408" s="438">
        <v>0.36458333333333331</v>
      </c>
      <c r="J408" s="439" t="s">
        <v>118</v>
      </c>
      <c r="K408" s="315" t="s">
        <v>575</v>
      </c>
      <c r="L408" s="576"/>
      <c r="M408" s="10"/>
      <c r="N408" s="313">
        <v>188</v>
      </c>
      <c r="O408" s="316">
        <v>0.19342592592592592</v>
      </c>
      <c r="P408" s="315" t="s">
        <v>208</v>
      </c>
      <c r="Q408" s="315" t="s">
        <v>167</v>
      </c>
      <c r="R408" s="315">
        <v>7</v>
      </c>
    </row>
    <row r="409" spans="1:18" ht="15">
      <c r="A409" s="313">
        <v>408</v>
      </c>
      <c r="B409" s="443" t="s">
        <v>166</v>
      </c>
      <c r="C409" s="435" t="s">
        <v>163</v>
      </c>
      <c r="D409" s="336" t="s">
        <v>105</v>
      </c>
      <c r="E409" s="439" t="s">
        <v>167</v>
      </c>
      <c r="F409" s="395">
        <v>45785</v>
      </c>
      <c r="G409" s="437" t="s">
        <v>88</v>
      </c>
      <c r="H409" s="442" t="s">
        <v>107</v>
      </c>
      <c r="I409" s="440">
        <v>0.37638888888888888</v>
      </c>
      <c r="J409" s="441" t="s">
        <v>116</v>
      </c>
      <c r="K409" s="425" t="s">
        <v>576</v>
      </c>
      <c r="L409" s="576"/>
      <c r="M409" s="10"/>
      <c r="N409" s="577"/>
      <c r="O409" s="578"/>
      <c r="P409" s="577"/>
      <c r="Q409" s="579"/>
      <c r="R409" s="579"/>
    </row>
    <row r="410" spans="1:18" ht="15">
      <c r="A410" s="313">
        <v>409</v>
      </c>
      <c r="B410" s="443" t="s">
        <v>166</v>
      </c>
      <c r="C410" s="435" t="s">
        <v>163</v>
      </c>
      <c r="D410" s="336" t="s">
        <v>105</v>
      </c>
      <c r="E410" s="439" t="s">
        <v>167</v>
      </c>
      <c r="F410" s="395">
        <v>45785</v>
      </c>
      <c r="G410" s="437" t="s">
        <v>88</v>
      </c>
      <c r="H410" s="442" t="s">
        <v>107</v>
      </c>
      <c r="I410" s="440">
        <v>0.38124999999999998</v>
      </c>
      <c r="J410" s="441" t="s">
        <v>122</v>
      </c>
      <c r="K410" s="425" t="s">
        <v>577</v>
      </c>
      <c r="L410" s="576"/>
      <c r="M410" s="10"/>
      <c r="N410" s="577"/>
      <c r="O410" s="578"/>
      <c r="P410" s="577"/>
      <c r="Q410" s="579"/>
      <c r="R410" s="579"/>
    </row>
    <row r="411" spans="1:18" ht="15">
      <c r="A411" s="313">
        <v>410</v>
      </c>
      <c r="B411" s="443" t="s">
        <v>166</v>
      </c>
      <c r="C411" s="435" t="s">
        <v>163</v>
      </c>
      <c r="D411" s="336" t="s">
        <v>105</v>
      </c>
      <c r="E411" s="439" t="s">
        <v>167</v>
      </c>
      <c r="F411" s="395">
        <v>45785</v>
      </c>
      <c r="G411" s="437" t="s">
        <v>88</v>
      </c>
      <c r="H411" s="442" t="s">
        <v>107</v>
      </c>
      <c r="I411" s="440">
        <v>0.3840277777777778</v>
      </c>
      <c r="J411" s="441" t="s">
        <v>117</v>
      </c>
      <c r="K411" s="425" t="s">
        <v>578</v>
      </c>
      <c r="L411" s="576"/>
      <c r="M411" s="10"/>
      <c r="N411" s="577"/>
      <c r="O411" s="578"/>
      <c r="P411" s="577"/>
      <c r="Q411" s="579"/>
      <c r="R411" s="579"/>
    </row>
    <row r="412" spans="1:18" ht="15">
      <c r="A412" s="313">
        <v>411</v>
      </c>
      <c r="B412" s="443" t="s">
        <v>166</v>
      </c>
      <c r="C412" s="435" t="s">
        <v>163</v>
      </c>
      <c r="D412" s="336" t="s">
        <v>105</v>
      </c>
      <c r="E412" s="439" t="s">
        <v>167</v>
      </c>
      <c r="F412" s="395">
        <v>45785</v>
      </c>
      <c r="G412" s="437" t="s">
        <v>88</v>
      </c>
      <c r="H412" s="442" t="s">
        <v>107</v>
      </c>
      <c r="I412" s="440">
        <v>0.43472222222222223</v>
      </c>
      <c r="J412" s="441" t="s">
        <v>123</v>
      </c>
      <c r="K412" s="425" t="s">
        <v>579</v>
      </c>
      <c r="L412" s="576"/>
      <c r="M412" s="10"/>
      <c r="N412" s="577"/>
      <c r="O412" s="578"/>
      <c r="P412" s="577"/>
      <c r="Q412" s="579"/>
      <c r="R412" s="579"/>
    </row>
    <row r="413" spans="1:18" ht="15">
      <c r="A413" s="313">
        <v>412</v>
      </c>
      <c r="B413" s="443" t="s">
        <v>166</v>
      </c>
      <c r="C413" s="435" t="s">
        <v>163</v>
      </c>
      <c r="D413" s="336" t="s">
        <v>105</v>
      </c>
      <c r="E413" s="439" t="s">
        <v>167</v>
      </c>
      <c r="F413" s="395">
        <v>45785</v>
      </c>
      <c r="G413" s="437" t="s">
        <v>88</v>
      </c>
      <c r="H413" s="442" t="s">
        <v>107</v>
      </c>
      <c r="I413" s="440">
        <v>0.45069444444444445</v>
      </c>
      <c r="J413" s="441" t="s">
        <v>123</v>
      </c>
      <c r="K413" s="425" t="s">
        <v>580</v>
      </c>
      <c r="L413" s="576"/>
      <c r="M413" s="10"/>
      <c r="N413" s="266"/>
      <c r="O413" s="306"/>
      <c r="P413" s="267"/>
      <c r="Q413" s="267"/>
      <c r="R413" s="267"/>
    </row>
    <row r="414" spans="1:18" ht="15">
      <c r="A414" s="313">
        <v>413</v>
      </c>
      <c r="B414" s="443" t="s">
        <v>166</v>
      </c>
      <c r="C414" s="435" t="s">
        <v>163</v>
      </c>
      <c r="D414" s="336" t="s">
        <v>105</v>
      </c>
      <c r="E414" s="439" t="s">
        <v>167</v>
      </c>
      <c r="F414" s="395">
        <v>45785</v>
      </c>
      <c r="G414" s="437" t="s">
        <v>88</v>
      </c>
      <c r="H414" s="442" t="s">
        <v>107</v>
      </c>
      <c r="I414" s="440">
        <v>0.46875</v>
      </c>
      <c r="J414" s="441" t="s">
        <v>122</v>
      </c>
      <c r="K414" s="425" t="s">
        <v>581</v>
      </c>
      <c r="L414" s="576"/>
      <c r="M414" s="10"/>
      <c r="N414" s="577"/>
      <c r="O414" s="578"/>
      <c r="P414" s="577"/>
      <c r="Q414" s="579"/>
      <c r="R414" s="579"/>
    </row>
    <row r="415" spans="1:18" ht="15">
      <c r="A415" s="313">
        <v>414</v>
      </c>
      <c r="B415" s="11" t="s">
        <v>166</v>
      </c>
      <c r="C415" s="435" t="s">
        <v>163</v>
      </c>
      <c r="D415" s="10">
        <v>3850</v>
      </c>
      <c r="E415" s="10" t="s">
        <v>271</v>
      </c>
      <c r="F415" s="395">
        <v>45785</v>
      </c>
      <c r="G415" s="446" t="s">
        <v>87</v>
      </c>
      <c r="H415" s="286" t="s">
        <v>107</v>
      </c>
      <c r="I415" s="284">
        <v>0.33124999999999999</v>
      </c>
      <c r="J415" s="10" t="s">
        <v>122</v>
      </c>
      <c r="K415" s="335" t="s">
        <v>183</v>
      </c>
      <c r="L415" s="576"/>
      <c r="M415" s="10"/>
      <c r="N415" s="577">
        <v>146</v>
      </c>
      <c r="O415" s="578">
        <v>0.25969907407407405</v>
      </c>
      <c r="P415" s="577" t="s">
        <v>357</v>
      </c>
      <c r="Q415" s="579" t="s">
        <v>273</v>
      </c>
      <c r="R415" s="579">
        <v>20</v>
      </c>
    </row>
    <row r="416" spans="1:18" ht="15">
      <c r="A416" s="313">
        <v>415</v>
      </c>
      <c r="B416" s="11" t="s">
        <v>166</v>
      </c>
      <c r="C416" s="435" t="s">
        <v>163</v>
      </c>
      <c r="D416" s="10">
        <v>3850</v>
      </c>
      <c r="E416" s="10" t="s">
        <v>271</v>
      </c>
      <c r="F416" s="395">
        <v>45785</v>
      </c>
      <c r="G416" s="446" t="s">
        <v>87</v>
      </c>
      <c r="H416" s="286" t="s">
        <v>107</v>
      </c>
      <c r="I416" s="284">
        <v>0.3972222222222222</v>
      </c>
      <c r="J416" s="10" t="s">
        <v>111</v>
      </c>
      <c r="K416" s="335" t="s">
        <v>582</v>
      </c>
      <c r="L416" s="576"/>
      <c r="M416" s="10"/>
      <c r="N416" s="577"/>
      <c r="O416" s="578"/>
      <c r="P416" s="577"/>
      <c r="Q416" s="579"/>
      <c r="R416" s="579"/>
    </row>
    <row r="417" spans="1:18" ht="15">
      <c r="A417" s="313">
        <v>416</v>
      </c>
      <c r="B417" s="11" t="s">
        <v>166</v>
      </c>
      <c r="C417" s="435" t="s">
        <v>163</v>
      </c>
      <c r="D417" s="10">
        <v>3850</v>
      </c>
      <c r="E417" s="10" t="s">
        <v>271</v>
      </c>
      <c r="F417" s="395">
        <v>45785</v>
      </c>
      <c r="G417" s="446" t="s">
        <v>87</v>
      </c>
      <c r="H417" s="287" t="s">
        <v>106</v>
      </c>
      <c r="I417" s="284">
        <v>0.40694444444444444</v>
      </c>
      <c r="J417" s="10" t="s">
        <v>111</v>
      </c>
      <c r="K417" s="282" t="s">
        <v>583</v>
      </c>
      <c r="L417" s="576"/>
      <c r="M417" s="10"/>
      <c r="N417" s="577"/>
      <c r="O417" s="578"/>
      <c r="P417" s="577"/>
      <c r="Q417" s="579"/>
      <c r="R417" s="579"/>
    </row>
    <row r="418" spans="1:18" ht="15">
      <c r="A418" s="313">
        <v>417</v>
      </c>
      <c r="B418" s="11" t="s">
        <v>166</v>
      </c>
      <c r="C418" s="435" t="s">
        <v>163</v>
      </c>
      <c r="D418" s="10">
        <v>3850</v>
      </c>
      <c r="E418" s="10" t="s">
        <v>271</v>
      </c>
      <c r="F418" s="395">
        <v>45785</v>
      </c>
      <c r="G418" s="446" t="s">
        <v>87</v>
      </c>
      <c r="H418" s="287" t="s">
        <v>106</v>
      </c>
      <c r="I418" s="284">
        <v>0.41736111111111113</v>
      </c>
      <c r="J418" s="10" t="s">
        <v>111</v>
      </c>
      <c r="K418" s="282" t="s">
        <v>584</v>
      </c>
      <c r="L418" s="576"/>
      <c r="M418" s="10"/>
      <c r="N418" s="577"/>
      <c r="O418" s="578"/>
      <c r="P418" s="577"/>
      <c r="Q418" s="579"/>
      <c r="R418" s="579"/>
    </row>
    <row r="419" spans="1:18" ht="15">
      <c r="A419" s="313">
        <v>418</v>
      </c>
      <c r="B419" s="11" t="s">
        <v>166</v>
      </c>
      <c r="C419" s="435" t="s">
        <v>163</v>
      </c>
      <c r="D419" s="10">
        <v>3850</v>
      </c>
      <c r="E419" s="10" t="s">
        <v>271</v>
      </c>
      <c r="F419" s="395">
        <v>45785</v>
      </c>
      <c r="G419" s="446" t="s">
        <v>87</v>
      </c>
      <c r="H419" s="287" t="s">
        <v>106</v>
      </c>
      <c r="I419" s="284">
        <v>0.42152777777777778</v>
      </c>
      <c r="J419" s="10" t="s">
        <v>111</v>
      </c>
      <c r="K419" s="282" t="s">
        <v>585</v>
      </c>
      <c r="L419" s="576"/>
      <c r="M419" s="10"/>
      <c r="N419" s="577"/>
      <c r="O419" s="578"/>
      <c r="P419" s="577"/>
      <c r="Q419" s="579"/>
      <c r="R419" s="579"/>
    </row>
    <row r="420" spans="1:18" ht="15">
      <c r="A420" s="313">
        <v>419</v>
      </c>
      <c r="B420" s="11" t="s">
        <v>166</v>
      </c>
      <c r="C420" s="435" t="s">
        <v>163</v>
      </c>
      <c r="D420" s="10">
        <v>3850</v>
      </c>
      <c r="E420" s="10" t="s">
        <v>271</v>
      </c>
      <c r="F420" s="395">
        <v>45785</v>
      </c>
      <c r="G420" s="446" t="s">
        <v>87</v>
      </c>
      <c r="H420" s="286" t="s">
        <v>107</v>
      </c>
      <c r="I420" s="284">
        <v>0.42569444444444443</v>
      </c>
      <c r="J420" s="10" t="s">
        <v>111</v>
      </c>
      <c r="K420" s="282" t="s">
        <v>586</v>
      </c>
      <c r="L420" s="576"/>
      <c r="M420" s="10"/>
      <c r="N420" s="577"/>
      <c r="O420" s="578"/>
      <c r="P420" s="577"/>
      <c r="Q420" s="579"/>
      <c r="R420" s="579"/>
    </row>
    <row r="421" spans="1:18" ht="15">
      <c r="A421" s="313">
        <v>420</v>
      </c>
      <c r="B421" s="11" t="s">
        <v>166</v>
      </c>
      <c r="C421" s="435" t="s">
        <v>163</v>
      </c>
      <c r="D421" s="10">
        <v>3850</v>
      </c>
      <c r="E421" s="10" t="s">
        <v>271</v>
      </c>
      <c r="F421" s="395">
        <v>45785</v>
      </c>
      <c r="G421" s="446" t="s">
        <v>87</v>
      </c>
      <c r="H421" s="286" t="s">
        <v>107</v>
      </c>
      <c r="I421" s="284">
        <v>0.43819444444444444</v>
      </c>
      <c r="J421" s="10" t="s">
        <v>111</v>
      </c>
      <c r="K421" s="282" t="s">
        <v>587</v>
      </c>
      <c r="L421" s="576"/>
      <c r="M421" s="10"/>
      <c r="N421" s="577"/>
      <c r="O421" s="578"/>
      <c r="P421" s="577"/>
      <c r="Q421" s="579"/>
      <c r="R421" s="579"/>
    </row>
    <row r="422" spans="1:18" ht="15">
      <c r="A422" s="313">
        <v>421</v>
      </c>
      <c r="B422" s="11" t="s">
        <v>166</v>
      </c>
      <c r="C422" s="435" t="s">
        <v>163</v>
      </c>
      <c r="D422" s="10">
        <v>3850</v>
      </c>
      <c r="E422" s="10" t="s">
        <v>271</v>
      </c>
      <c r="F422" s="395">
        <v>45785</v>
      </c>
      <c r="G422" s="446" t="s">
        <v>87</v>
      </c>
      <c r="H422" s="287" t="s">
        <v>106</v>
      </c>
      <c r="I422" s="284">
        <v>0.4465277777777778</v>
      </c>
      <c r="J422" s="10" t="s">
        <v>116</v>
      </c>
      <c r="K422" s="282" t="s">
        <v>588</v>
      </c>
      <c r="L422" s="576"/>
      <c r="M422" s="10"/>
      <c r="N422" s="577"/>
      <c r="O422" s="578"/>
      <c r="P422" s="577"/>
      <c r="Q422" s="579"/>
      <c r="R422" s="579"/>
    </row>
    <row r="423" spans="1:18" ht="30.75">
      <c r="A423" s="313">
        <v>422</v>
      </c>
      <c r="B423" s="11" t="s">
        <v>166</v>
      </c>
      <c r="C423" s="435" t="s">
        <v>163</v>
      </c>
      <c r="D423" s="10">
        <v>3850</v>
      </c>
      <c r="E423" s="10" t="s">
        <v>271</v>
      </c>
      <c r="F423" s="395">
        <v>45785</v>
      </c>
      <c r="G423" s="446" t="s">
        <v>87</v>
      </c>
      <c r="H423" s="287" t="s">
        <v>106</v>
      </c>
      <c r="I423" s="284">
        <v>0.44722222222222224</v>
      </c>
      <c r="J423" s="10" t="s">
        <v>116</v>
      </c>
      <c r="K423" s="282" t="s">
        <v>589</v>
      </c>
      <c r="L423" s="576"/>
      <c r="M423" s="10"/>
      <c r="N423" s="577"/>
      <c r="O423" s="578"/>
      <c r="P423" s="577"/>
      <c r="Q423" s="579"/>
      <c r="R423" s="579"/>
    </row>
    <row r="424" spans="1:18" ht="15">
      <c r="A424" s="313">
        <v>423</v>
      </c>
      <c r="B424" s="11" t="s">
        <v>166</v>
      </c>
      <c r="C424" s="435" t="s">
        <v>163</v>
      </c>
      <c r="D424" s="10">
        <v>3850</v>
      </c>
      <c r="E424" s="10" t="s">
        <v>271</v>
      </c>
      <c r="F424" s="395">
        <v>45785</v>
      </c>
      <c r="G424" s="446" t="s">
        <v>87</v>
      </c>
      <c r="H424" s="287" t="s">
        <v>106</v>
      </c>
      <c r="I424" s="284">
        <v>0.45763888888888887</v>
      </c>
      <c r="J424" s="10" t="s">
        <v>111</v>
      </c>
      <c r="K424" s="282" t="s">
        <v>590</v>
      </c>
      <c r="L424" s="576"/>
      <c r="M424" s="10"/>
      <c r="N424" s="577"/>
      <c r="O424" s="578"/>
      <c r="P424" s="577"/>
      <c r="Q424" s="579"/>
      <c r="R424" s="579"/>
    </row>
    <row r="425" spans="1:18" ht="15">
      <c r="A425" s="313">
        <v>424</v>
      </c>
      <c r="B425" s="11" t="s">
        <v>166</v>
      </c>
      <c r="C425" s="435" t="s">
        <v>163</v>
      </c>
      <c r="D425" s="10">
        <v>3850</v>
      </c>
      <c r="E425" s="10" t="s">
        <v>271</v>
      </c>
      <c r="F425" s="395">
        <v>45785</v>
      </c>
      <c r="G425" s="446" t="s">
        <v>87</v>
      </c>
      <c r="H425" s="287" t="s">
        <v>106</v>
      </c>
      <c r="I425" s="284">
        <v>0.45833333333333331</v>
      </c>
      <c r="J425" s="10" t="s">
        <v>111</v>
      </c>
      <c r="K425" s="282" t="s">
        <v>591</v>
      </c>
      <c r="L425" s="576"/>
      <c r="M425" s="10"/>
      <c r="N425" s="577"/>
      <c r="O425" s="578"/>
      <c r="P425" s="577"/>
      <c r="Q425" s="579"/>
      <c r="R425" s="579"/>
    </row>
    <row r="426" spans="1:18" ht="15">
      <c r="A426" s="313">
        <v>425</v>
      </c>
      <c r="B426" s="285" t="s">
        <v>166</v>
      </c>
      <c r="C426" s="435" t="s">
        <v>163</v>
      </c>
      <c r="D426" s="263">
        <v>3850</v>
      </c>
      <c r="E426" s="263" t="s">
        <v>271</v>
      </c>
      <c r="F426" s="395">
        <v>45785</v>
      </c>
      <c r="G426" s="446" t="s">
        <v>87</v>
      </c>
      <c r="H426" s="290" t="s">
        <v>106</v>
      </c>
      <c r="I426" s="264">
        <v>0.46388888888888891</v>
      </c>
      <c r="J426" s="263" t="s">
        <v>111</v>
      </c>
      <c r="K426" s="265" t="s">
        <v>592</v>
      </c>
      <c r="L426" s="580"/>
      <c r="M426" s="263"/>
      <c r="N426" s="581"/>
      <c r="O426" s="582"/>
      <c r="P426" s="581"/>
      <c r="Q426" s="583"/>
      <c r="R426" s="583"/>
    </row>
    <row r="427" spans="1:18" ht="15">
      <c r="A427" s="313">
        <v>426</v>
      </c>
      <c r="B427" s="11" t="s">
        <v>166</v>
      </c>
      <c r="C427" s="435" t="s">
        <v>163</v>
      </c>
      <c r="D427" s="10">
        <v>3850</v>
      </c>
      <c r="E427" s="10" t="s">
        <v>271</v>
      </c>
      <c r="F427" s="395">
        <v>45785</v>
      </c>
      <c r="G427" s="446" t="s">
        <v>87</v>
      </c>
      <c r="H427" s="286" t="s">
        <v>107</v>
      </c>
      <c r="I427" s="284">
        <v>0.48958333333333331</v>
      </c>
      <c r="J427" s="10" t="s">
        <v>117</v>
      </c>
      <c r="K427" s="282" t="s">
        <v>222</v>
      </c>
      <c r="L427" s="576"/>
      <c r="M427" s="10"/>
      <c r="N427" s="266"/>
      <c r="O427" s="306"/>
      <c r="P427" s="267"/>
      <c r="Q427" s="267"/>
      <c r="R427" s="267"/>
    </row>
    <row r="428" spans="1:18" ht="15">
      <c r="A428" s="313">
        <v>427</v>
      </c>
      <c r="B428" s="11" t="s">
        <v>166</v>
      </c>
      <c r="C428" s="435" t="s">
        <v>163</v>
      </c>
      <c r="D428" s="10">
        <v>3850</v>
      </c>
      <c r="E428" s="10" t="s">
        <v>271</v>
      </c>
      <c r="F428" s="395">
        <v>45785</v>
      </c>
      <c r="G428" s="446" t="s">
        <v>87</v>
      </c>
      <c r="H428" s="287" t="s">
        <v>106</v>
      </c>
      <c r="I428" s="284">
        <v>0.49305555555555558</v>
      </c>
      <c r="J428" s="10" t="s">
        <v>111</v>
      </c>
      <c r="K428" s="282" t="s">
        <v>593</v>
      </c>
      <c r="L428" s="576"/>
      <c r="M428" s="10"/>
      <c r="N428" s="577"/>
      <c r="O428" s="578"/>
      <c r="P428" s="577"/>
      <c r="Q428" s="579"/>
      <c r="R428" s="579"/>
    </row>
    <row r="429" spans="1:18" ht="15">
      <c r="A429" s="313">
        <v>428</v>
      </c>
      <c r="B429" s="11" t="s">
        <v>166</v>
      </c>
      <c r="C429" s="435" t="s">
        <v>163</v>
      </c>
      <c r="D429" s="10">
        <v>3850</v>
      </c>
      <c r="E429" s="10" t="s">
        <v>271</v>
      </c>
      <c r="F429" s="395">
        <v>45785</v>
      </c>
      <c r="G429" s="446" t="s">
        <v>87</v>
      </c>
      <c r="H429" s="286" t="s">
        <v>107</v>
      </c>
      <c r="I429" s="284">
        <v>0.52013888888888893</v>
      </c>
      <c r="J429" s="10" t="s">
        <v>118</v>
      </c>
      <c r="K429" s="282" t="s">
        <v>594</v>
      </c>
      <c r="L429" s="576"/>
      <c r="M429" s="10"/>
      <c r="N429" s="577"/>
      <c r="O429" s="578"/>
      <c r="P429" s="577"/>
      <c r="Q429" s="579"/>
      <c r="R429" s="579"/>
    </row>
    <row r="430" spans="1:18" ht="15">
      <c r="A430" s="313">
        <v>429</v>
      </c>
      <c r="B430" s="11" t="s">
        <v>166</v>
      </c>
      <c r="C430" s="435" t="s">
        <v>163</v>
      </c>
      <c r="D430" s="10">
        <v>3850</v>
      </c>
      <c r="E430" s="10" t="s">
        <v>271</v>
      </c>
      <c r="F430" s="395">
        <v>45785</v>
      </c>
      <c r="G430" s="446" t="s">
        <v>87</v>
      </c>
      <c r="H430" s="286" t="s">
        <v>107</v>
      </c>
      <c r="I430" s="284">
        <v>0.54791666666666672</v>
      </c>
      <c r="J430" s="10" t="s">
        <v>111</v>
      </c>
      <c r="K430" s="282" t="s">
        <v>595</v>
      </c>
      <c r="L430" s="576"/>
      <c r="M430" s="10"/>
      <c r="N430" s="577"/>
      <c r="O430" s="578"/>
      <c r="P430" s="577"/>
      <c r="Q430" s="579"/>
      <c r="R430" s="579"/>
    </row>
    <row r="431" spans="1:18" ht="15">
      <c r="A431" s="313">
        <v>430</v>
      </c>
      <c r="B431" s="11" t="s">
        <v>166</v>
      </c>
      <c r="C431" s="435" t="s">
        <v>163</v>
      </c>
      <c r="D431" s="10">
        <v>3850</v>
      </c>
      <c r="E431" s="10" t="s">
        <v>271</v>
      </c>
      <c r="F431" s="395">
        <v>45785</v>
      </c>
      <c r="G431" s="446" t="s">
        <v>87</v>
      </c>
      <c r="H431" s="286" t="s">
        <v>107</v>
      </c>
      <c r="I431" s="284">
        <v>0.54861111111111116</v>
      </c>
      <c r="J431" s="10" t="s">
        <v>111</v>
      </c>
      <c r="K431" s="282" t="s">
        <v>596</v>
      </c>
      <c r="L431" s="576"/>
      <c r="M431" s="10"/>
      <c r="N431" s="577"/>
      <c r="O431" s="578"/>
      <c r="P431" s="577"/>
      <c r="Q431" s="579"/>
      <c r="R431" s="579"/>
    </row>
    <row r="432" spans="1:18" ht="15">
      <c r="A432" s="313">
        <v>431</v>
      </c>
      <c r="B432" s="11" t="s">
        <v>166</v>
      </c>
      <c r="C432" s="435" t="s">
        <v>163</v>
      </c>
      <c r="D432" s="10">
        <v>3850</v>
      </c>
      <c r="E432" s="10" t="s">
        <v>271</v>
      </c>
      <c r="F432" s="395">
        <v>45785</v>
      </c>
      <c r="G432" s="446" t="s">
        <v>87</v>
      </c>
      <c r="H432" s="287" t="s">
        <v>106</v>
      </c>
      <c r="I432" s="284">
        <v>0.54861111111111116</v>
      </c>
      <c r="J432" s="10" t="s">
        <v>111</v>
      </c>
      <c r="K432" s="282" t="s">
        <v>361</v>
      </c>
      <c r="L432" s="576"/>
      <c r="M432" s="10"/>
      <c r="N432" s="577"/>
      <c r="O432" s="578"/>
      <c r="P432" s="577"/>
      <c r="Q432" s="579"/>
      <c r="R432" s="579"/>
    </row>
    <row r="433" spans="1:18" ht="15">
      <c r="A433" s="313">
        <v>432</v>
      </c>
      <c r="B433" s="11" t="s">
        <v>166</v>
      </c>
      <c r="C433" s="435" t="s">
        <v>163</v>
      </c>
      <c r="D433" s="10">
        <v>3850</v>
      </c>
      <c r="E433" s="10" t="s">
        <v>271</v>
      </c>
      <c r="F433" s="395">
        <v>45785</v>
      </c>
      <c r="G433" s="446" t="s">
        <v>87</v>
      </c>
      <c r="H433" s="287" t="s">
        <v>106</v>
      </c>
      <c r="I433" s="284">
        <v>0.55277777777777781</v>
      </c>
      <c r="J433" s="10" t="s">
        <v>111</v>
      </c>
      <c r="K433" s="282" t="s">
        <v>597</v>
      </c>
      <c r="L433" s="576"/>
      <c r="M433" s="10"/>
      <c r="N433" s="577"/>
      <c r="O433" s="578"/>
      <c r="P433" s="577"/>
      <c r="Q433" s="579"/>
      <c r="R433" s="579"/>
    </row>
    <row r="434" spans="1:18" ht="15">
      <c r="A434" s="313">
        <v>433</v>
      </c>
      <c r="B434" s="285" t="s">
        <v>166</v>
      </c>
      <c r="C434" s="435" t="s">
        <v>163</v>
      </c>
      <c r="D434" s="263">
        <v>3850</v>
      </c>
      <c r="E434" s="263" t="s">
        <v>271</v>
      </c>
      <c r="F434" s="395">
        <v>45785</v>
      </c>
      <c r="G434" s="446" t="s">
        <v>87</v>
      </c>
      <c r="H434" s="290" t="s">
        <v>106</v>
      </c>
      <c r="I434" s="264">
        <v>0.55833333333333335</v>
      </c>
      <c r="J434" s="263" t="s">
        <v>111</v>
      </c>
      <c r="K434" s="265" t="s">
        <v>361</v>
      </c>
      <c r="L434" s="580"/>
      <c r="M434" s="263"/>
      <c r="N434" s="581"/>
      <c r="O434" s="582"/>
      <c r="P434" s="581"/>
      <c r="Q434" s="583"/>
      <c r="R434" s="583"/>
    </row>
    <row r="435" spans="1:18" ht="15">
      <c r="A435" s="313">
        <v>434</v>
      </c>
      <c r="B435" s="11" t="s">
        <v>162</v>
      </c>
      <c r="C435" s="435" t="s">
        <v>163</v>
      </c>
      <c r="D435" s="10">
        <v>3850</v>
      </c>
      <c r="E435" s="10" t="s">
        <v>236</v>
      </c>
      <c r="F435" s="395">
        <v>45785</v>
      </c>
      <c r="G435" s="446" t="s">
        <v>87</v>
      </c>
      <c r="H435" s="286" t="s">
        <v>107</v>
      </c>
      <c r="I435" s="284">
        <v>0.63680555555555551</v>
      </c>
      <c r="J435" s="10" t="s">
        <v>111</v>
      </c>
      <c r="K435" s="282" t="s">
        <v>598</v>
      </c>
      <c r="L435" s="576"/>
      <c r="M435" s="10"/>
      <c r="N435" s="291">
        <v>359</v>
      </c>
      <c r="O435" s="293">
        <v>0.29833333333333334</v>
      </c>
      <c r="P435" s="291" t="s">
        <v>238</v>
      </c>
      <c r="Q435" s="291" t="s">
        <v>471</v>
      </c>
      <c r="R435" s="291">
        <v>19</v>
      </c>
    </row>
    <row r="436" spans="1:18" ht="15">
      <c r="A436" s="313">
        <v>435</v>
      </c>
      <c r="B436" s="11" t="s">
        <v>162</v>
      </c>
      <c r="C436" s="435" t="s">
        <v>163</v>
      </c>
      <c r="D436" s="10">
        <v>3850</v>
      </c>
      <c r="E436" s="10" t="s">
        <v>236</v>
      </c>
      <c r="F436" s="395">
        <v>45785</v>
      </c>
      <c r="G436" s="446" t="s">
        <v>87</v>
      </c>
      <c r="H436" s="286" t="s">
        <v>107</v>
      </c>
      <c r="I436" s="284">
        <v>0.66736111111111107</v>
      </c>
      <c r="J436" s="10" t="s">
        <v>122</v>
      </c>
      <c r="K436" s="282" t="s">
        <v>599</v>
      </c>
      <c r="L436" s="576"/>
      <c r="M436" s="10"/>
      <c r="N436" s="292"/>
      <c r="O436" s="292"/>
      <c r="P436" s="292"/>
      <c r="Q436" s="292"/>
      <c r="R436" s="292"/>
    </row>
    <row r="437" spans="1:18" ht="15">
      <c r="A437" s="313">
        <v>436</v>
      </c>
      <c r="B437" s="11" t="s">
        <v>162</v>
      </c>
      <c r="C437" s="435" t="s">
        <v>163</v>
      </c>
      <c r="D437" s="10">
        <v>3850</v>
      </c>
      <c r="E437" s="10" t="s">
        <v>236</v>
      </c>
      <c r="F437" s="395">
        <v>45785</v>
      </c>
      <c r="G437" s="446" t="s">
        <v>87</v>
      </c>
      <c r="H437" s="287" t="s">
        <v>106</v>
      </c>
      <c r="I437" s="284">
        <v>0.68819444444444444</v>
      </c>
      <c r="J437" s="10" t="s">
        <v>123</v>
      </c>
      <c r="K437" s="282" t="s">
        <v>600</v>
      </c>
      <c r="L437" s="576"/>
      <c r="M437" s="10"/>
      <c r="N437" s="292"/>
      <c r="O437" s="292"/>
      <c r="P437" s="292"/>
      <c r="Q437" s="292"/>
      <c r="R437" s="292"/>
    </row>
    <row r="438" spans="1:18" ht="15">
      <c r="A438" s="313">
        <v>437</v>
      </c>
      <c r="B438" s="11" t="s">
        <v>162</v>
      </c>
      <c r="C438" s="435" t="s">
        <v>163</v>
      </c>
      <c r="D438" s="10">
        <v>3850</v>
      </c>
      <c r="E438" s="10" t="s">
        <v>236</v>
      </c>
      <c r="F438" s="395">
        <v>45785</v>
      </c>
      <c r="G438" s="446" t="s">
        <v>87</v>
      </c>
      <c r="H438" s="287" t="s">
        <v>106</v>
      </c>
      <c r="I438" s="284">
        <v>0.69027777777777777</v>
      </c>
      <c r="J438" s="10" t="s">
        <v>145</v>
      </c>
      <c r="K438" s="282" t="s">
        <v>601</v>
      </c>
      <c r="L438" s="576"/>
      <c r="M438" s="10"/>
      <c r="N438" s="292"/>
      <c r="O438" s="292"/>
      <c r="P438" s="292"/>
      <c r="Q438" s="292"/>
      <c r="R438" s="292"/>
    </row>
    <row r="439" spans="1:18" ht="15">
      <c r="A439" s="313">
        <v>438</v>
      </c>
      <c r="B439" s="11" t="s">
        <v>162</v>
      </c>
      <c r="C439" s="435" t="s">
        <v>163</v>
      </c>
      <c r="D439" s="10">
        <v>3850</v>
      </c>
      <c r="E439" s="10" t="s">
        <v>236</v>
      </c>
      <c r="F439" s="395">
        <v>45785</v>
      </c>
      <c r="G439" s="446" t="s">
        <v>87</v>
      </c>
      <c r="H439" s="287" t="s">
        <v>106</v>
      </c>
      <c r="I439" s="284">
        <v>0.69930555555555551</v>
      </c>
      <c r="J439" s="10" t="s">
        <v>145</v>
      </c>
      <c r="K439" s="282" t="s">
        <v>602</v>
      </c>
      <c r="L439" s="576"/>
      <c r="M439" s="10"/>
      <c r="N439" s="292"/>
      <c r="O439" s="292"/>
      <c r="P439" s="292"/>
      <c r="Q439" s="292"/>
      <c r="R439" s="292"/>
    </row>
    <row r="440" spans="1:18" ht="15">
      <c r="A440" s="313">
        <v>439</v>
      </c>
      <c r="B440" s="11" t="s">
        <v>162</v>
      </c>
      <c r="C440" s="435" t="s">
        <v>163</v>
      </c>
      <c r="D440" s="10">
        <v>3850</v>
      </c>
      <c r="E440" s="10" t="s">
        <v>236</v>
      </c>
      <c r="F440" s="395">
        <v>45785</v>
      </c>
      <c r="G440" s="446" t="s">
        <v>87</v>
      </c>
      <c r="H440" s="287" t="s">
        <v>106</v>
      </c>
      <c r="I440" s="284">
        <v>0.7055555555555556</v>
      </c>
      <c r="J440" s="10" t="s">
        <v>145</v>
      </c>
      <c r="K440" s="282" t="s">
        <v>603</v>
      </c>
      <c r="L440" s="576"/>
      <c r="M440" s="10"/>
      <c r="N440" s="292"/>
      <c r="O440" s="292"/>
      <c r="P440" s="292"/>
      <c r="Q440" s="292"/>
      <c r="R440" s="292"/>
    </row>
    <row r="441" spans="1:18" ht="15">
      <c r="A441" s="313">
        <v>440</v>
      </c>
      <c r="B441" s="11" t="s">
        <v>162</v>
      </c>
      <c r="C441" s="435" t="s">
        <v>163</v>
      </c>
      <c r="D441" s="10">
        <v>3850</v>
      </c>
      <c r="E441" s="10" t="s">
        <v>236</v>
      </c>
      <c r="F441" s="395">
        <v>45785</v>
      </c>
      <c r="G441" s="446" t="s">
        <v>87</v>
      </c>
      <c r="H441" s="286" t="s">
        <v>107</v>
      </c>
      <c r="I441" s="284">
        <v>0.73472222222222228</v>
      </c>
      <c r="J441" s="10" t="s">
        <v>145</v>
      </c>
      <c r="K441" s="282" t="s">
        <v>604</v>
      </c>
      <c r="L441" s="576"/>
      <c r="M441" s="10"/>
      <c r="N441" s="292"/>
      <c r="O441" s="292"/>
      <c r="P441" s="292"/>
      <c r="Q441" s="292"/>
      <c r="R441" s="292"/>
    </row>
    <row r="442" spans="1:18" ht="15">
      <c r="A442" s="313">
        <v>441</v>
      </c>
      <c r="B442" s="11" t="s">
        <v>162</v>
      </c>
      <c r="C442" s="435" t="s">
        <v>163</v>
      </c>
      <c r="D442" s="10">
        <v>3850</v>
      </c>
      <c r="E442" s="10" t="s">
        <v>236</v>
      </c>
      <c r="F442" s="395">
        <v>45785</v>
      </c>
      <c r="G442" s="446" t="s">
        <v>87</v>
      </c>
      <c r="H442" s="286" t="s">
        <v>107</v>
      </c>
      <c r="I442" s="284">
        <v>0.73888888888888893</v>
      </c>
      <c r="J442" s="10" t="s">
        <v>145</v>
      </c>
      <c r="K442" s="282" t="s">
        <v>605</v>
      </c>
      <c r="L442" s="576"/>
      <c r="M442" s="10"/>
      <c r="N442" s="292"/>
      <c r="O442" s="292"/>
      <c r="P442" s="292"/>
      <c r="Q442" s="292"/>
      <c r="R442" s="292"/>
    </row>
    <row r="443" spans="1:18" ht="30.75">
      <c r="A443" s="313">
        <v>442</v>
      </c>
      <c r="B443" s="11" t="s">
        <v>162</v>
      </c>
      <c r="C443" s="435" t="s">
        <v>163</v>
      </c>
      <c r="D443" s="10">
        <v>3850</v>
      </c>
      <c r="E443" s="10" t="s">
        <v>236</v>
      </c>
      <c r="F443" s="395">
        <v>45785</v>
      </c>
      <c r="G443" s="446" t="s">
        <v>87</v>
      </c>
      <c r="H443" s="287" t="s">
        <v>106</v>
      </c>
      <c r="I443" s="284">
        <v>0.74097222222222225</v>
      </c>
      <c r="J443" s="10" t="s">
        <v>145</v>
      </c>
      <c r="K443" s="312" t="s">
        <v>606</v>
      </c>
      <c r="L443" s="576"/>
      <c r="M443" s="10"/>
      <c r="N443" s="292"/>
      <c r="O443" s="292"/>
      <c r="P443" s="292"/>
      <c r="Q443" s="292"/>
      <c r="R443" s="292"/>
    </row>
    <row r="444" spans="1:18" ht="30.75">
      <c r="A444" s="313">
        <v>443</v>
      </c>
      <c r="B444" s="285" t="s">
        <v>162</v>
      </c>
      <c r="C444" s="435" t="s">
        <v>163</v>
      </c>
      <c r="D444" s="263">
        <v>3850</v>
      </c>
      <c r="E444" s="263" t="s">
        <v>236</v>
      </c>
      <c r="F444" s="395">
        <v>45785</v>
      </c>
      <c r="G444" s="446" t="s">
        <v>87</v>
      </c>
      <c r="H444" s="287" t="s">
        <v>106</v>
      </c>
      <c r="I444" s="264">
        <v>0.75347222222222221</v>
      </c>
      <c r="J444" s="263" t="s">
        <v>145</v>
      </c>
      <c r="K444" s="265" t="s">
        <v>607</v>
      </c>
      <c r="L444" s="580"/>
      <c r="M444" s="263"/>
      <c r="N444" s="289"/>
      <c r="O444" s="289"/>
      <c r="P444" s="289"/>
      <c r="Q444" s="289"/>
      <c r="R444" s="289"/>
    </row>
    <row r="445" spans="1:18" ht="15">
      <c r="A445" s="313">
        <v>444</v>
      </c>
      <c r="B445" s="11" t="s">
        <v>162</v>
      </c>
      <c r="C445" s="435" t="s">
        <v>163</v>
      </c>
      <c r="D445" s="10">
        <v>3850</v>
      </c>
      <c r="E445" s="10" t="s">
        <v>236</v>
      </c>
      <c r="F445" s="395">
        <v>45785</v>
      </c>
      <c r="G445" s="446" t="s">
        <v>87</v>
      </c>
      <c r="H445" s="286" t="s">
        <v>107</v>
      </c>
      <c r="I445" s="284">
        <v>0.75694444444444442</v>
      </c>
      <c r="J445" s="10" t="s">
        <v>123</v>
      </c>
      <c r="K445" s="282" t="s">
        <v>608</v>
      </c>
      <c r="L445" s="576"/>
      <c r="M445" s="10"/>
      <c r="N445" s="291"/>
      <c r="O445" s="293"/>
      <c r="P445" s="291"/>
      <c r="Q445" s="291"/>
      <c r="R445" s="291"/>
    </row>
    <row r="446" spans="1:18" ht="15">
      <c r="A446" s="313">
        <v>445</v>
      </c>
      <c r="B446" s="11" t="s">
        <v>162</v>
      </c>
      <c r="C446" s="435" t="s">
        <v>163</v>
      </c>
      <c r="D446" s="10">
        <v>3850</v>
      </c>
      <c r="E446" s="10" t="s">
        <v>236</v>
      </c>
      <c r="F446" s="395">
        <v>45785</v>
      </c>
      <c r="G446" s="446" t="s">
        <v>87</v>
      </c>
      <c r="H446" s="287" t="s">
        <v>106</v>
      </c>
      <c r="I446" s="284">
        <v>0.85486111111111107</v>
      </c>
      <c r="J446" s="10" t="s">
        <v>123</v>
      </c>
      <c r="K446" s="282" t="s">
        <v>609</v>
      </c>
      <c r="L446" s="576"/>
      <c r="M446" s="10"/>
      <c r="N446" s="292"/>
      <c r="O446" s="292"/>
      <c r="P446" s="292"/>
      <c r="Q446" s="292"/>
      <c r="R446" s="292"/>
    </row>
    <row r="447" spans="1:18" ht="15">
      <c r="A447" s="313">
        <v>446</v>
      </c>
      <c r="B447" s="11" t="s">
        <v>162</v>
      </c>
      <c r="C447" s="435" t="s">
        <v>163</v>
      </c>
      <c r="D447" s="10">
        <v>3850</v>
      </c>
      <c r="E447" s="10" t="s">
        <v>236</v>
      </c>
      <c r="F447" s="395">
        <v>45785</v>
      </c>
      <c r="G447" s="446" t="s">
        <v>87</v>
      </c>
      <c r="H447" s="287" t="s">
        <v>106</v>
      </c>
      <c r="I447" s="284">
        <v>0.86875000000000002</v>
      </c>
      <c r="J447" s="10" t="s">
        <v>120</v>
      </c>
      <c r="K447" s="312" t="s">
        <v>610</v>
      </c>
      <c r="L447" s="576"/>
      <c r="M447" s="10"/>
      <c r="N447" s="292"/>
      <c r="O447" s="292"/>
      <c r="P447" s="292"/>
      <c r="Q447" s="292"/>
      <c r="R447" s="292"/>
    </row>
    <row r="448" spans="1:18" ht="45.75">
      <c r="A448" s="313">
        <v>447</v>
      </c>
      <c r="B448" s="285" t="s">
        <v>162</v>
      </c>
      <c r="C448" s="435" t="s">
        <v>163</v>
      </c>
      <c r="D448" s="263">
        <v>3850</v>
      </c>
      <c r="E448" s="263" t="s">
        <v>236</v>
      </c>
      <c r="F448" s="395">
        <v>45785</v>
      </c>
      <c r="G448" s="446" t="s">
        <v>87</v>
      </c>
      <c r="H448" s="287" t="s">
        <v>106</v>
      </c>
      <c r="I448" s="264">
        <v>0.87986111111111109</v>
      </c>
      <c r="J448" s="263" t="s">
        <v>124</v>
      </c>
      <c r="K448" s="472" t="s">
        <v>611</v>
      </c>
      <c r="L448" s="580"/>
      <c r="M448" s="263"/>
      <c r="N448" s="289"/>
      <c r="O448" s="289"/>
      <c r="P448" s="289"/>
      <c r="Q448" s="289"/>
      <c r="R448" s="289"/>
    </row>
    <row r="449" spans="1:18" ht="15">
      <c r="A449" s="313">
        <v>448</v>
      </c>
      <c r="B449" s="11" t="s">
        <v>162</v>
      </c>
      <c r="C449" s="435" t="s">
        <v>163</v>
      </c>
      <c r="D449" s="10">
        <v>3850</v>
      </c>
      <c r="E449" s="10" t="s">
        <v>236</v>
      </c>
      <c r="F449" s="395">
        <v>45785</v>
      </c>
      <c r="G449" s="446" t="s">
        <v>87</v>
      </c>
      <c r="H449" s="287" t="s">
        <v>106</v>
      </c>
      <c r="I449" s="284">
        <v>0.88402777777777775</v>
      </c>
      <c r="J449" s="10" t="s">
        <v>113</v>
      </c>
      <c r="K449" s="312" t="s">
        <v>612</v>
      </c>
      <c r="L449" s="576"/>
      <c r="M449" s="10"/>
      <c r="N449" s="577"/>
      <c r="O449" s="578"/>
      <c r="P449" s="577"/>
      <c r="Q449" s="579"/>
      <c r="R449" s="579"/>
    </row>
    <row r="450" spans="1:18" ht="15">
      <c r="A450" s="313">
        <v>449</v>
      </c>
      <c r="B450" s="11" t="s">
        <v>162</v>
      </c>
      <c r="C450" s="435" t="s">
        <v>163</v>
      </c>
      <c r="D450" s="10">
        <v>3850</v>
      </c>
      <c r="E450" s="10" t="s">
        <v>236</v>
      </c>
      <c r="F450" s="395">
        <v>45785</v>
      </c>
      <c r="G450" s="446" t="s">
        <v>87</v>
      </c>
      <c r="H450" s="286" t="s">
        <v>107</v>
      </c>
      <c r="I450" s="284">
        <v>0.9</v>
      </c>
      <c r="J450" s="10" t="s">
        <v>124</v>
      </c>
      <c r="K450" s="282" t="s">
        <v>613</v>
      </c>
      <c r="L450" s="576"/>
      <c r="M450" s="10"/>
      <c r="N450" s="577"/>
      <c r="O450" s="578"/>
      <c r="P450" s="577"/>
      <c r="Q450" s="579"/>
      <c r="R450" s="579"/>
    </row>
    <row r="451" spans="1:18" ht="15">
      <c r="A451" s="313">
        <v>450</v>
      </c>
      <c r="B451" s="285" t="s">
        <v>162</v>
      </c>
      <c r="C451" s="435" t="s">
        <v>163</v>
      </c>
      <c r="D451" s="263">
        <v>3850</v>
      </c>
      <c r="E451" s="263" t="s">
        <v>236</v>
      </c>
      <c r="F451" s="395">
        <v>45785</v>
      </c>
      <c r="G451" s="446" t="s">
        <v>87</v>
      </c>
      <c r="H451" s="290" t="s">
        <v>106</v>
      </c>
      <c r="I451" s="264">
        <v>0.91111111111111109</v>
      </c>
      <c r="J451" s="263" t="s">
        <v>145</v>
      </c>
      <c r="K451" s="265" t="s">
        <v>614</v>
      </c>
      <c r="L451" s="580"/>
      <c r="M451" s="263"/>
      <c r="N451" s="581"/>
      <c r="O451" s="582"/>
      <c r="P451" s="581"/>
      <c r="Q451" s="583"/>
      <c r="R451" s="583"/>
    </row>
    <row r="452" spans="1:18" ht="15">
      <c r="A452" s="313">
        <v>451</v>
      </c>
      <c r="B452" s="11" t="s">
        <v>162</v>
      </c>
      <c r="C452" s="435" t="s">
        <v>163</v>
      </c>
      <c r="D452" s="10">
        <v>3850</v>
      </c>
      <c r="E452" s="10" t="s">
        <v>236</v>
      </c>
      <c r="F452" s="395">
        <v>45785</v>
      </c>
      <c r="G452" s="446" t="s">
        <v>87</v>
      </c>
      <c r="H452" s="286" t="s">
        <v>107</v>
      </c>
      <c r="I452" s="284">
        <v>0.91388888888888886</v>
      </c>
      <c r="J452" s="10" t="s">
        <v>124</v>
      </c>
      <c r="K452" s="282" t="s">
        <v>615</v>
      </c>
      <c r="L452" s="576"/>
      <c r="M452" s="10"/>
      <c r="N452" s="266"/>
      <c r="O452" s="306"/>
      <c r="P452" s="267"/>
      <c r="Q452" s="267"/>
      <c r="R452" s="267"/>
    </row>
    <row r="453" spans="1:18" ht="45.75">
      <c r="A453" s="313">
        <v>452</v>
      </c>
      <c r="B453" s="11" t="s">
        <v>162</v>
      </c>
      <c r="C453" s="435" t="s">
        <v>163</v>
      </c>
      <c r="D453" s="10">
        <v>3850</v>
      </c>
      <c r="E453" s="10" t="s">
        <v>236</v>
      </c>
      <c r="F453" s="395">
        <v>45785</v>
      </c>
      <c r="G453" s="446" t="s">
        <v>87</v>
      </c>
      <c r="H453" s="287" t="s">
        <v>106</v>
      </c>
      <c r="I453" s="284">
        <v>0.93194444444444446</v>
      </c>
      <c r="J453" s="10" t="s">
        <v>145</v>
      </c>
      <c r="K453" s="312" t="s">
        <v>616</v>
      </c>
      <c r="L453" s="576"/>
      <c r="M453" s="10"/>
      <c r="N453" s="577"/>
      <c r="O453" s="578"/>
      <c r="P453" s="577"/>
      <c r="Q453" s="579"/>
      <c r="R453" s="579"/>
    </row>
    <row r="454" spans="1:18" ht="15">
      <c r="A454" s="313">
        <v>453</v>
      </c>
      <c r="B454" s="443" t="s">
        <v>166</v>
      </c>
      <c r="C454" s="435" t="s">
        <v>163</v>
      </c>
      <c r="D454" s="336" t="s">
        <v>105</v>
      </c>
      <c r="E454" s="439" t="s">
        <v>167</v>
      </c>
      <c r="F454" s="395">
        <v>45786</v>
      </c>
      <c r="G454" s="283" t="s">
        <v>89</v>
      </c>
      <c r="H454" s="442" t="s">
        <v>107</v>
      </c>
      <c r="I454" s="438">
        <v>0.32916666666666666</v>
      </c>
      <c r="J454" s="439" t="s">
        <v>125</v>
      </c>
      <c r="K454" s="315" t="s">
        <v>318</v>
      </c>
      <c r="L454" s="576"/>
      <c r="M454" s="10"/>
      <c r="N454" s="313">
        <v>110</v>
      </c>
      <c r="O454" s="316">
        <v>0.2598611111111111</v>
      </c>
      <c r="P454" s="315" t="s">
        <v>208</v>
      </c>
      <c r="Q454" s="315" t="s">
        <v>167</v>
      </c>
      <c r="R454" s="315">
        <v>4</v>
      </c>
    </row>
    <row r="455" spans="1:18" ht="15">
      <c r="A455" s="313">
        <v>454</v>
      </c>
      <c r="B455" s="443" t="s">
        <v>166</v>
      </c>
      <c r="C455" s="435" t="s">
        <v>163</v>
      </c>
      <c r="D455" s="336" t="s">
        <v>105</v>
      </c>
      <c r="E455" s="439" t="s">
        <v>167</v>
      </c>
      <c r="F455" s="395">
        <v>45786</v>
      </c>
      <c r="G455" s="283" t="s">
        <v>89</v>
      </c>
      <c r="H455" s="442" t="s">
        <v>107</v>
      </c>
      <c r="I455" s="440">
        <v>0.37361111111111112</v>
      </c>
      <c r="J455" s="441" t="s">
        <v>117</v>
      </c>
      <c r="K455" s="425" t="s">
        <v>617</v>
      </c>
      <c r="L455" s="576"/>
      <c r="M455" s="10"/>
      <c r="N455" s="577"/>
      <c r="O455" s="578"/>
      <c r="P455" s="577"/>
      <c r="Q455" s="579"/>
      <c r="R455" s="579"/>
    </row>
    <row r="456" spans="1:18" ht="15">
      <c r="A456" s="313">
        <v>455</v>
      </c>
      <c r="B456" s="443" t="s">
        <v>166</v>
      </c>
      <c r="C456" s="435" t="s">
        <v>163</v>
      </c>
      <c r="D456" s="336" t="s">
        <v>105</v>
      </c>
      <c r="E456" s="439" t="s">
        <v>167</v>
      </c>
      <c r="F456" s="395">
        <v>45786</v>
      </c>
      <c r="G456" s="283" t="s">
        <v>89</v>
      </c>
      <c r="H456" s="442" t="s">
        <v>107</v>
      </c>
      <c r="I456" s="440">
        <v>0.39374999999999999</v>
      </c>
      <c r="J456" s="441" t="s">
        <v>118</v>
      </c>
      <c r="K456" s="425" t="s">
        <v>618</v>
      </c>
      <c r="L456" s="576"/>
      <c r="M456" s="10"/>
      <c r="N456" s="577"/>
      <c r="O456" s="578"/>
      <c r="P456" s="577"/>
      <c r="Q456" s="579"/>
      <c r="R456" s="579"/>
    </row>
    <row r="457" spans="1:18" ht="15">
      <c r="A457" s="313">
        <v>456</v>
      </c>
      <c r="B457" s="443" t="s">
        <v>166</v>
      </c>
      <c r="C457" s="435" t="s">
        <v>163</v>
      </c>
      <c r="D457" s="336" t="s">
        <v>105</v>
      </c>
      <c r="E457" s="439" t="s">
        <v>167</v>
      </c>
      <c r="F457" s="395">
        <v>45786</v>
      </c>
      <c r="G457" s="283" t="s">
        <v>89</v>
      </c>
      <c r="H457" s="442" t="s">
        <v>107</v>
      </c>
      <c r="I457" s="440">
        <v>0.43402777777777779</v>
      </c>
      <c r="J457" s="441" t="s">
        <v>117</v>
      </c>
      <c r="K457" s="425" t="s">
        <v>619</v>
      </c>
      <c r="L457" s="580"/>
      <c r="M457" s="263"/>
      <c r="N457" s="581"/>
      <c r="O457" s="582"/>
      <c r="P457" s="581"/>
      <c r="Q457" s="583"/>
      <c r="R457" s="583"/>
    </row>
    <row r="458" spans="1:18" ht="15">
      <c r="A458" s="313">
        <v>457</v>
      </c>
      <c r="B458" s="443" t="s">
        <v>162</v>
      </c>
      <c r="C458" s="435" t="s">
        <v>163</v>
      </c>
      <c r="D458" s="336" t="s">
        <v>105</v>
      </c>
      <c r="E458" s="439" t="s">
        <v>174</v>
      </c>
      <c r="F458" s="395">
        <v>45786</v>
      </c>
      <c r="G458" s="283" t="s">
        <v>89</v>
      </c>
      <c r="H458" s="442" t="s">
        <v>107</v>
      </c>
      <c r="I458" s="438">
        <v>0.64513888888888893</v>
      </c>
      <c r="J458" s="439" t="s">
        <v>119</v>
      </c>
      <c r="K458" s="315" t="s">
        <v>620</v>
      </c>
      <c r="L458" s="576"/>
      <c r="M458" s="10"/>
      <c r="N458" s="313">
        <v>88</v>
      </c>
      <c r="O458" s="316">
        <v>0.27078703703703705</v>
      </c>
      <c r="P458" s="315" t="s">
        <v>49</v>
      </c>
      <c r="Q458" s="315" t="s">
        <v>174</v>
      </c>
      <c r="R458" s="315">
        <v>12</v>
      </c>
    </row>
    <row r="459" spans="1:18" ht="15">
      <c r="A459" s="313">
        <v>458</v>
      </c>
      <c r="B459" s="443" t="s">
        <v>162</v>
      </c>
      <c r="C459" s="435" t="s">
        <v>163</v>
      </c>
      <c r="D459" s="336" t="s">
        <v>105</v>
      </c>
      <c r="E459" s="441" t="s">
        <v>174</v>
      </c>
      <c r="F459" s="395">
        <v>45786</v>
      </c>
      <c r="G459" s="283" t="s">
        <v>89</v>
      </c>
      <c r="H459" s="442" t="s">
        <v>107</v>
      </c>
      <c r="I459" s="440">
        <v>0.64930555555555558</v>
      </c>
      <c r="J459" s="441" t="s">
        <v>119</v>
      </c>
      <c r="K459" s="425" t="s">
        <v>621</v>
      </c>
      <c r="L459" s="576"/>
      <c r="M459" s="10"/>
      <c r="N459" s="577"/>
      <c r="O459" s="578"/>
      <c r="P459" s="577"/>
      <c r="Q459" s="579"/>
      <c r="R459" s="579"/>
    </row>
    <row r="460" spans="1:18" ht="15">
      <c r="A460" s="313">
        <v>459</v>
      </c>
      <c r="B460" s="443" t="s">
        <v>162</v>
      </c>
      <c r="C460" s="435" t="s">
        <v>163</v>
      </c>
      <c r="D460" s="336" t="s">
        <v>105</v>
      </c>
      <c r="E460" s="441" t="s">
        <v>174</v>
      </c>
      <c r="F460" s="395">
        <v>45786</v>
      </c>
      <c r="G460" s="283" t="s">
        <v>89</v>
      </c>
      <c r="H460" s="442" t="s">
        <v>107</v>
      </c>
      <c r="I460" s="440">
        <v>0.64930555555555558</v>
      </c>
      <c r="J460" s="441" t="s">
        <v>119</v>
      </c>
      <c r="K460" s="425" t="s">
        <v>622</v>
      </c>
      <c r="L460" s="576"/>
      <c r="M460" s="10"/>
      <c r="N460" s="577"/>
      <c r="O460" s="578"/>
      <c r="P460" s="577"/>
      <c r="Q460" s="579"/>
      <c r="R460" s="579"/>
    </row>
    <row r="461" spans="1:18" ht="15">
      <c r="A461" s="313">
        <v>460</v>
      </c>
      <c r="B461" s="443" t="s">
        <v>162</v>
      </c>
      <c r="C461" s="435" t="s">
        <v>163</v>
      </c>
      <c r="D461" s="336" t="s">
        <v>105</v>
      </c>
      <c r="E461" s="441" t="s">
        <v>174</v>
      </c>
      <c r="F461" s="395">
        <v>45786</v>
      </c>
      <c r="G461" s="283" t="s">
        <v>89</v>
      </c>
      <c r="H461" s="442" t="s">
        <v>107</v>
      </c>
      <c r="I461" s="440">
        <v>0.65138888888888891</v>
      </c>
      <c r="J461" s="441" t="s">
        <v>119</v>
      </c>
      <c r="K461" s="425" t="s">
        <v>623</v>
      </c>
      <c r="L461" s="576"/>
      <c r="M461" s="10"/>
      <c r="N461" s="577"/>
      <c r="O461" s="578"/>
      <c r="P461" s="577"/>
      <c r="Q461" s="579"/>
      <c r="R461" s="579"/>
    </row>
    <row r="462" spans="1:18" ht="15">
      <c r="A462" s="313">
        <v>461</v>
      </c>
      <c r="B462" s="443" t="s">
        <v>162</v>
      </c>
      <c r="C462" s="435" t="s">
        <v>163</v>
      </c>
      <c r="D462" s="336" t="s">
        <v>105</v>
      </c>
      <c r="E462" s="441" t="s">
        <v>174</v>
      </c>
      <c r="F462" s="395">
        <v>45786</v>
      </c>
      <c r="G462" s="283" t="s">
        <v>89</v>
      </c>
      <c r="H462" s="442" t="s">
        <v>107</v>
      </c>
      <c r="I462" s="440">
        <v>0.65347222222222223</v>
      </c>
      <c r="J462" s="441" t="s">
        <v>119</v>
      </c>
      <c r="K462" s="425" t="s">
        <v>623</v>
      </c>
      <c r="L462" s="576"/>
      <c r="M462" s="10"/>
      <c r="N462" s="577"/>
      <c r="O462" s="578"/>
      <c r="P462" s="577"/>
      <c r="Q462" s="579"/>
      <c r="R462" s="579"/>
    </row>
    <row r="463" spans="1:18" ht="15">
      <c r="A463" s="313">
        <v>462</v>
      </c>
      <c r="B463" s="443" t="s">
        <v>162</v>
      </c>
      <c r="C463" s="435" t="s">
        <v>163</v>
      </c>
      <c r="D463" s="336" t="s">
        <v>105</v>
      </c>
      <c r="E463" s="441" t="s">
        <v>174</v>
      </c>
      <c r="F463" s="395">
        <v>45786</v>
      </c>
      <c r="G463" s="283" t="s">
        <v>89</v>
      </c>
      <c r="H463" s="442" t="s">
        <v>107</v>
      </c>
      <c r="I463" s="440">
        <v>0.65416666666666667</v>
      </c>
      <c r="J463" s="441" t="s">
        <v>119</v>
      </c>
      <c r="K463" s="425" t="s">
        <v>410</v>
      </c>
      <c r="L463" s="576"/>
      <c r="M463" s="10"/>
      <c r="N463" s="577"/>
      <c r="O463" s="578"/>
      <c r="P463" s="577"/>
      <c r="Q463" s="579"/>
      <c r="R463" s="579"/>
    </row>
    <row r="464" spans="1:18" ht="15">
      <c r="A464" s="313">
        <v>463</v>
      </c>
      <c r="B464" s="443" t="s">
        <v>162</v>
      </c>
      <c r="C464" s="435" t="s">
        <v>163</v>
      </c>
      <c r="D464" s="336" t="s">
        <v>105</v>
      </c>
      <c r="E464" s="441" t="s">
        <v>174</v>
      </c>
      <c r="F464" s="395">
        <v>45786</v>
      </c>
      <c r="G464" s="283" t="s">
        <v>89</v>
      </c>
      <c r="H464" s="442" t="s">
        <v>107</v>
      </c>
      <c r="I464" s="440">
        <v>0.69652777777777775</v>
      </c>
      <c r="J464" s="441" t="s">
        <v>145</v>
      </c>
      <c r="K464" s="425" t="s">
        <v>624</v>
      </c>
      <c r="L464" s="576"/>
      <c r="M464" s="10"/>
      <c r="N464" s="577"/>
      <c r="O464" s="578"/>
      <c r="P464" s="577"/>
      <c r="Q464" s="579"/>
      <c r="R464" s="579"/>
    </row>
    <row r="465" spans="1:18" ht="15">
      <c r="A465" s="313">
        <v>464</v>
      </c>
      <c r="B465" s="443" t="s">
        <v>162</v>
      </c>
      <c r="C465" s="435" t="s">
        <v>163</v>
      </c>
      <c r="D465" s="336" t="s">
        <v>105</v>
      </c>
      <c r="E465" s="441" t="s">
        <v>174</v>
      </c>
      <c r="F465" s="395">
        <v>45786</v>
      </c>
      <c r="G465" s="283" t="s">
        <v>89</v>
      </c>
      <c r="H465" s="442" t="s">
        <v>107</v>
      </c>
      <c r="I465" s="440">
        <v>0.82638888888888884</v>
      </c>
      <c r="J465" s="441" t="s">
        <v>145</v>
      </c>
      <c r="K465" s="425" t="s">
        <v>625</v>
      </c>
      <c r="L465" s="576"/>
      <c r="M465" s="10"/>
      <c r="N465" s="577"/>
      <c r="O465" s="578"/>
      <c r="P465" s="577"/>
      <c r="Q465" s="579"/>
      <c r="R465" s="579"/>
    </row>
    <row r="466" spans="1:18" ht="15">
      <c r="A466" s="313">
        <v>465</v>
      </c>
      <c r="B466" s="443" t="s">
        <v>162</v>
      </c>
      <c r="C466" s="435" t="s">
        <v>163</v>
      </c>
      <c r="D466" s="336" t="s">
        <v>105</v>
      </c>
      <c r="E466" s="441" t="s">
        <v>174</v>
      </c>
      <c r="F466" s="395">
        <v>45786</v>
      </c>
      <c r="G466" s="283" t="s">
        <v>89</v>
      </c>
      <c r="H466" s="442" t="s">
        <v>107</v>
      </c>
      <c r="I466" s="440">
        <v>0.83125000000000004</v>
      </c>
      <c r="J466" s="441" t="s">
        <v>111</v>
      </c>
      <c r="K466" s="425" t="s">
        <v>626</v>
      </c>
      <c r="L466" s="576"/>
      <c r="M466" s="10"/>
      <c r="N466" s="577"/>
      <c r="O466" s="578"/>
      <c r="P466" s="577"/>
      <c r="Q466" s="579"/>
      <c r="R466" s="579"/>
    </row>
    <row r="467" spans="1:18" ht="15">
      <c r="A467" s="313">
        <v>466</v>
      </c>
      <c r="B467" s="443" t="s">
        <v>162</v>
      </c>
      <c r="C467" s="435" t="s">
        <v>163</v>
      </c>
      <c r="D467" s="336" t="s">
        <v>105</v>
      </c>
      <c r="E467" s="441" t="s">
        <v>174</v>
      </c>
      <c r="F467" s="395">
        <v>45786</v>
      </c>
      <c r="G467" s="283" t="s">
        <v>89</v>
      </c>
      <c r="H467" s="475" t="s">
        <v>106</v>
      </c>
      <c r="I467" s="440">
        <v>0.82361111111111107</v>
      </c>
      <c r="J467" s="441" t="s">
        <v>145</v>
      </c>
      <c r="K467" s="425" t="s">
        <v>627</v>
      </c>
      <c r="L467" s="576"/>
      <c r="M467" s="10"/>
      <c r="N467" s="577"/>
      <c r="O467" s="578"/>
      <c r="P467" s="577"/>
      <c r="Q467" s="579"/>
      <c r="R467" s="579"/>
    </row>
    <row r="468" spans="1:18" ht="15">
      <c r="A468" s="313">
        <v>467</v>
      </c>
      <c r="B468" s="443" t="s">
        <v>162</v>
      </c>
      <c r="C468" s="435" t="s">
        <v>163</v>
      </c>
      <c r="D468" s="336" t="s">
        <v>105</v>
      </c>
      <c r="E468" s="441" t="s">
        <v>174</v>
      </c>
      <c r="F468" s="395">
        <v>45786</v>
      </c>
      <c r="G468" s="283" t="s">
        <v>89</v>
      </c>
      <c r="H468" s="442" t="s">
        <v>107</v>
      </c>
      <c r="I468" s="440">
        <v>0.64861111111111114</v>
      </c>
      <c r="J468" s="441" t="s">
        <v>119</v>
      </c>
      <c r="K468" s="425" t="s">
        <v>621</v>
      </c>
      <c r="L468" s="576"/>
      <c r="M468" s="10"/>
      <c r="N468" s="577"/>
      <c r="O468" s="578"/>
      <c r="P468" s="577"/>
      <c r="Q468" s="579"/>
      <c r="R468" s="579"/>
    </row>
    <row r="469" spans="1:18" ht="15">
      <c r="A469" s="313">
        <v>468</v>
      </c>
      <c r="B469" s="443" t="s">
        <v>162</v>
      </c>
      <c r="C469" s="435" t="s">
        <v>163</v>
      </c>
      <c r="D469" s="336" t="s">
        <v>105</v>
      </c>
      <c r="E469" s="441" t="s">
        <v>174</v>
      </c>
      <c r="F469" s="395">
        <v>45786</v>
      </c>
      <c r="G469" s="283" t="s">
        <v>89</v>
      </c>
      <c r="H469" s="442" t="s">
        <v>107</v>
      </c>
      <c r="I469" s="440">
        <v>0.65486111111111112</v>
      </c>
      <c r="J469" s="441" t="s">
        <v>119</v>
      </c>
      <c r="K469" s="425" t="s">
        <v>620</v>
      </c>
      <c r="L469" s="580"/>
      <c r="M469" s="263"/>
      <c r="N469" s="581"/>
      <c r="O469" s="582"/>
      <c r="P469" s="581"/>
      <c r="Q469" s="583"/>
      <c r="R469" s="583"/>
    </row>
    <row r="470" spans="1:18" ht="15">
      <c r="A470" s="313">
        <v>469</v>
      </c>
      <c r="B470" s="11" t="s">
        <v>166</v>
      </c>
      <c r="C470" s="435" t="s">
        <v>163</v>
      </c>
      <c r="D470" s="10">
        <v>3850</v>
      </c>
      <c r="E470" s="10" t="s">
        <v>271</v>
      </c>
      <c r="F470" s="255">
        <v>45786</v>
      </c>
      <c r="G470" s="446" t="s">
        <v>87</v>
      </c>
      <c r="H470" s="287" t="s">
        <v>106</v>
      </c>
      <c r="I470" s="284">
        <v>0.3576388888888889</v>
      </c>
      <c r="J470" s="10" t="s">
        <v>111</v>
      </c>
      <c r="K470" s="282" t="s">
        <v>628</v>
      </c>
      <c r="L470" s="576"/>
      <c r="M470" s="10"/>
      <c r="N470" s="266">
        <v>218</v>
      </c>
      <c r="O470" s="306">
        <v>0.19473379629629631</v>
      </c>
      <c r="P470" s="267" t="s">
        <v>238</v>
      </c>
      <c r="Q470" s="267" t="s">
        <v>273</v>
      </c>
      <c r="R470" s="267">
        <v>12</v>
      </c>
    </row>
    <row r="471" spans="1:18" ht="30.75">
      <c r="A471" s="313">
        <v>470</v>
      </c>
      <c r="B471" s="11" t="s">
        <v>166</v>
      </c>
      <c r="C471" s="435" t="s">
        <v>163</v>
      </c>
      <c r="D471" s="10">
        <v>3850</v>
      </c>
      <c r="E471" s="10" t="s">
        <v>271</v>
      </c>
      <c r="F471" s="255">
        <v>45786</v>
      </c>
      <c r="G471" s="446" t="s">
        <v>87</v>
      </c>
      <c r="H471" s="442" t="s">
        <v>107</v>
      </c>
      <c r="I471" s="284">
        <v>0.36041666666666666</v>
      </c>
      <c r="J471" s="10" t="s">
        <v>111</v>
      </c>
      <c r="K471" s="282" t="s">
        <v>629</v>
      </c>
      <c r="L471" s="576"/>
      <c r="M471" s="10"/>
      <c r="N471" s="577"/>
      <c r="O471" s="578"/>
      <c r="P471" s="577"/>
      <c r="Q471" s="579"/>
      <c r="R471" s="579"/>
    </row>
    <row r="472" spans="1:18" ht="15">
      <c r="A472" s="313">
        <v>471</v>
      </c>
      <c r="B472" s="285" t="s">
        <v>166</v>
      </c>
      <c r="C472" s="435" t="s">
        <v>163</v>
      </c>
      <c r="D472" s="263">
        <v>3850</v>
      </c>
      <c r="E472" s="263" t="s">
        <v>271</v>
      </c>
      <c r="F472" s="255">
        <v>45786</v>
      </c>
      <c r="G472" s="446" t="s">
        <v>87</v>
      </c>
      <c r="H472" s="290" t="s">
        <v>106</v>
      </c>
      <c r="I472" s="264">
        <v>0.40763888888888888</v>
      </c>
      <c r="J472" s="263" t="s">
        <v>123</v>
      </c>
      <c r="K472" s="265" t="s">
        <v>630</v>
      </c>
      <c r="L472" s="580"/>
      <c r="M472" s="263"/>
      <c r="N472" s="581"/>
      <c r="O472" s="582"/>
      <c r="P472" s="581"/>
      <c r="Q472" s="583"/>
      <c r="R472" s="583"/>
    </row>
    <row r="473" spans="1:18" ht="15">
      <c r="A473" s="313">
        <v>472</v>
      </c>
      <c r="B473" s="11" t="s">
        <v>166</v>
      </c>
      <c r="C473" s="435" t="s">
        <v>163</v>
      </c>
      <c r="D473" s="10">
        <v>3850</v>
      </c>
      <c r="E473" s="10" t="s">
        <v>271</v>
      </c>
      <c r="F473" s="255">
        <v>45786</v>
      </c>
      <c r="G473" s="446" t="s">
        <v>87</v>
      </c>
      <c r="H473" s="287" t="s">
        <v>106</v>
      </c>
      <c r="I473" s="284">
        <v>0.40833333333333333</v>
      </c>
      <c r="J473" s="10" t="s">
        <v>111</v>
      </c>
      <c r="K473" s="282" t="s">
        <v>631</v>
      </c>
      <c r="L473" s="576"/>
      <c r="M473" s="10"/>
      <c r="N473" s="266"/>
      <c r="O473" s="306"/>
      <c r="P473" s="267"/>
      <c r="Q473" s="267"/>
      <c r="R473" s="267"/>
    </row>
    <row r="474" spans="1:18" ht="15">
      <c r="A474" s="313">
        <v>473</v>
      </c>
      <c r="B474" s="11" t="s">
        <v>166</v>
      </c>
      <c r="C474" s="435" t="s">
        <v>163</v>
      </c>
      <c r="D474" s="10">
        <v>3850</v>
      </c>
      <c r="E474" s="10" t="s">
        <v>271</v>
      </c>
      <c r="F474" s="255">
        <v>45786</v>
      </c>
      <c r="G474" s="446" t="s">
        <v>87</v>
      </c>
      <c r="H474" s="287" t="s">
        <v>106</v>
      </c>
      <c r="I474" s="284">
        <v>0.41805555555555557</v>
      </c>
      <c r="J474" s="10" t="s">
        <v>116</v>
      </c>
      <c r="K474" s="282" t="s">
        <v>632</v>
      </c>
      <c r="L474" s="576"/>
      <c r="M474" s="10"/>
      <c r="N474" s="577"/>
      <c r="O474" s="578"/>
      <c r="P474" s="577"/>
      <c r="Q474" s="579"/>
      <c r="R474" s="579"/>
    </row>
    <row r="475" spans="1:18" ht="15">
      <c r="A475" s="313">
        <v>474</v>
      </c>
      <c r="B475" s="11" t="s">
        <v>166</v>
      </c>
      <c r="C475" s="435" t="s">
        <v>163</v>
      </c>
      <c r="D475" s="10">
        <v>3850</v>
      </c>
      <c r="E475" s="10" t="s">
        <v>271</v>
      </c>
      <c r="F475" s="255">
        <v>45786</v>
      </c>
      <c r="G475" s="446" t="s">
        <v>87</v>
      </c>
      <c r="H475" s="287" t="s">
        <v>106</v>
      </c>
      <c r="I475" s="284">
        <v>0.41875000000000001</v>
      </c>
      <c r="J475" s="10" t="s">
        <v>117</v>
      </c>
      <c r="K475" s="282" t="s">
        <v>633</v>
      </c>
      <c r="L475" s="576"/>
      <c r="M475" s="10"/>
      <c r="N475" s="577"/>
      <c r="O475" s="578"/>
      <c r="P475" s="577"/>
      <c r="Q475" s="579"/>
      <c r="R475" s="579"/>
    </row>
    <row r="476" spans="1:18" ht="15">
      <c r="A476" s="313">
        <v>475</v>
      </c>
      <c r="B476" s="11" t="s">
        <v>166</v>
      </c>
      <c r="C476" s="435" t="s">
        <v>163</v>
      </c>
      <c r="D476" s="10">
        <v>3850</v>
      </c>
      <c r="E476" s="10" t="s">
        <v>271</v>
      </c>
      <c r="F476" s="255">
        <v>45786</v>
      </c>
      <c r="G476" s="446" t="s">
        <v>87</v>
      </c>
      <c r="H476" s="287" t="s">
        <v>106</v>
      </c>
      <c r="I476" s="284">
        <v>0.43541666666666667</v>
      </c>
      <c r="J476" s="10" t="s">
        <v>116</v>
      </c>
      <c r="K476" s="282" t="s">
        <v>634</v>
      </c>
      <c r="L476" s="576"/>
      <c r="M476" s="10"/>
      <c r="N476" s="577"/>
      <c r="O476" s="578"/>
      <c r="P476" s="577"/>
      <c r="Q476" s="579"/>
      <c r="R476" s="579"/>
    </row>
    <row r="477" spans="1:18" ht="15">
      <c r="A477" s="313">
        <v>476</v>
      </c>
      <c r="B477" s="11" t="s">
        <v>166</v>
      </c>
      <c r="C477" s="435" t="s">
        <v>163</v>
      </c>
      <c r="D477" s="10">
        <v>3850</v>
      </c>
      <c r="E477" s="10" t="s">
        <v>271</v>
      </c>
      <c r="F477" s="255">
        <v>45786</v>
      </c>
      <c r="G477" s="446" t="s">
        <v>87</v>
      </c>
      <c r="H477" s="287" t="s">
        <v>106</v>
      </c>
      <c r="I477" s="284">
        <v>0.47499999999999998</v>
      </c>
      <c r="J477" s="10" t="s">
        <v>116</v>
      </c>
      <c r="K477" s="282" t="s">
        <v>635</v>
      </c>
      <c r="L477" s="576"/>
      <c r="M477" s="10"/>
      <c r="N477" s="577"/>
      <c r="O477" s="578"/>
      <c r="P477" s="577"/>
      <c r="Q477" s="579"/>
      <c r="R477" s="579"/>
    </row>
    <row r="478" spans="1:18" ht="15">
      <c r="A478" s="313">
        <v>477</v>
      </c>
      <c r="B478" s="11" t="s">
        <v>166</v>
      </c>
      <c r="C478" s="435" t="s">
        <v>163</v>
      </c>
      <c r="D478" s="10">
        <v>3850</v>
      </c>
      <c r="E478" s="10" t="s">
        <v>271</v>
      </c>
      <c r="F478" s="255">
        <v>45786</v>
      </c>
      <c r="G478" s="446" t="s">
        <v>87</v>
      </c>
      <c r="H478" s="287" t="s">
        <v>106</v>
      </c>
      <c r="I478" s="284">
        <v>0.54305555555555551</v>
      </c>
      <c r="J478" s="10" t="s">
        <v>111</v>
      </c>
      <c r="K478" s="282" t="s">
        <v>636</v>
      </c>
      <c r="L478" s="576"/>
      <c r="M478" s="10"/>
      <c r="N478" s="577"/>
      <c r="O478" s="578"/>
      <c r="P478" s="577"/>
      <c r="Q478" s="579"/>
      <c r="R478" s="579"/>
    </row>
    <row r="479" spans="1:18" ht="15">
      <c r="A479" s="313">
        <v>478</v>
      </c>
      <c r="B479" s="11" t="s">
        <v>166</v>
      </c>
      <c r="C479" s="435" t="s">
        <v>163</v>
      </c>
      <c r="D479" s="10">
        <v>3850</v>
      </c>
      <c r="E479" s="10" t="s">
        <v>271</v>
      </c>
      <c r="F479" s="255">
        <v>45786</v>
      </c>
      <c r="G479" s="446" t="s">
        <v>87</v>
      </c>
      <c r="H479" s="287" t="s">
        <v>106</v>
      </c>
      <c r="I479" s="284">
        <v>0.55277777777777781</v>
      </c>
      <c r="J479" s="10" t="s">
        <v>111</v>
      </c>
      <c r="K479" s="282" t="s">
        <v>637</v>
      </c>
      <c r="L479" s="576"/>
      <c r="M479" s="10"/>
      <c r="N479" s="577"/>
      <c r="O479" s="578"/>
      <c r="P479" s="577"/>
      <c r="Q479" s="579"/>
      <c r="R479" s="579"/>
    </row>
    <row r="480" spans="1:18" ht="15">
      <c r="A480" s="313">
        <v>479</v>
      </c>
      <c r="B480" s="11" t="s">
        <v>166</v>
      </c>
      <c r="C480" s="435" t="s">
        <v>163</v>
      </c>
      <c r="D480" s="10">
        <v>3850</v>
      </c>
      <c r="E480" s="10" t="s">
        <v>271</v>
      </c>
      <c r="F480" s="255">
        <v>45786</v>
      </c>
      <c r="G480" s="446" t="s">
        <v>87</v>
      </c>
      <c r="H480" s="287" t="s">
        <v>106</v>
      </c>
      <c r="I480" s="284">
        <v>0.55347222222222225</v>
      </c>
      <c r="J480" s="10" t="s">
        <v>111</v>
      </c>
      <c r="K480" s="282" t="s">
        <v>638</v>
      </c>
      <c r="L480" s="576"/>
      <c r="M480" s="10"/>
      <c r="N480" s="577"/>
      <c r="O480" s="578"/>
      <c r="P480" s="577"/>
      <c r="Q480" s="579"/>
      <c r="R480" s="579"/>
    </row>
    <row r="481" spans="1:18" ht="15">
      <c r="A481" s="313">
        <v>480</v>
      </c>
      <c r="B481" s="11" t="s">
        <v>166</v>
      </c>
      <c r="C481" s="435" t="s">
        <v>163</v>
      </c>
      <c r="D481" s="10">
        <v>3850</v>
      </c>
      <c r="E481" s="10" t="s">
        <v>271</v>
      </c>
      <c r="F481" s="255">
        <v>45786</v>
      </c>
      <c r="G481" s="446" t="s">
        <v>87</v>
      </c>
      <c r="H481" s="287" t="s">
        <v>106</v>
      </c>
      <c r="I481" s="284">
        <v>0.55347222222222225</v>
      </c>
      <c r="J481" s="10" t="s">
        <v>111</v>
      </c>
      <c r="K481" s="282" t="s">
        <v>639</v>
      </c>
      <c r="L481" s="576"/>
      <c r="M481" s="10"/>
      <c r="N481" s="577"/>
      <c r="O481" s="578"/>
      <c r="P481" s="577"/>
      <c r="Q481" s="579"/>
      <c r="R481" s="579"/>
    </row>
    <row r="482" spans="1:18" ht="15">
      <c r="A482" s="313">
        <v>481</v>
      </c>
      <c r="B482" s="11" t="s">
        <v>162</v>
      </c>
      <c r="C482" s="435" t="s">
        <v>163</v>
      </c>
      <c r="D482" s="10">
        <v>3850</v>
      </c>
      <c r="E482" s="10" t="s">
        <v>236</v>
      </c>
      <c r="F482" s="255">
        <v>45786</v>
      </c>
      <c r="G482" s="446" t="s">
        <v>87</v>
      </c>
      <c r="H482" s="442" t="s">
        <v>107</v>
      </c>
      <c r="I482" s="284">
        <v>0.68055555555555558</v>
      </c>
      <c r="J482" s="10" t="s">
        <v>113</v>
      </c>
      <c r="K482" s="282" t="s">
        <v>640</v>
      </c>
      <c r="L482" s="576"/>
      <c r="M482" s="10"/>
      <c r="N482" s="577">
        <v>305</v>
      </c>
      <c r="O482" s="578">
        <v>0.44543981481481482</v>
      </c>
      <c r="P482" s="577" t="s">
        <v>238</v>
      </c>
      <c r="Q482" s="579" t="s">
        <v>224</v>
      </c>
      <c r="R482" s="579">
        <v>27</v>
      </c>
    </row>
    <row r="483" spans="1:18" ht="30.75">
      <c r="A483" s="313">
        <v>482</v>
      </c>
      <c r="B483" s="11" t="s">
        <v>162</v>
      </c>
      <c r="C483" s="435" t="s">
        <v>163</v>
      </c>
      <c r="D483" s="10">
        <v>3850</v>
      </c>
      <c r="E483" s="10" t="s">
        <v>236</v>
      </c>
      <c r="F483" s="255">
        <v>45786</v>
      </c>
      <c r="G483" s="446" t="s">
        <v>87</v>
      </c>
      <c r="H483" s="442" t="s">
        <v>107</v>
      </c>
      <c r="I483" s="284">
        <v>0.70138888888888884</v>
      </c>
      <c r="J483" s="10" t="s">
        <v>145</v>
      </c>
      <c r="K483" s="282" t="s">
        <v>641</v>
      </c>
      <c r="L483" s="576"/>
      <c r="M483" s="10"/>
      <c r="N483" s="577"/>
      <c r="O483" s="578"/>
      <c r="P483" s="577"/>
      <c r="Q483" s="579"/>
      <c r="R483" s="579"/>
    </row>
    <row r="484" spans="1:18" ht="15">
      <c r="A484" s="313">
        <v>483</v>
      </c>
      <c r="B484" s="11" t="s">
        <v>162</v>
      </c>
      <c r="C484" s="435" t="s">
        <v>163</v>
      </c>
      <c r="D484" s="10">
        <v>3850</v>
      </c>
      <c r="E484" s="10" t="s">
        <v>236</v>
      </c>
      <c r="F484" s="255">
        <v>45786</v>
      </c>
      <c r="G484" s="446" t="s">
        <v>87</v>
      </c>
      <c r="H484" s="286" t="s">
        <v>107</v>
      </c>
      <c r="I484" s="284">
        <v>0.70763888888888893</v>
      </c>
      <c r="J484" s="10" t="s">
        <v>111</v>
      </c>
      <c r="K484" s="282" t="s">
        <v>642</v>
      </c>
      <c r="L484" s="576"/>
      <c r="M484" s="10"/>
      <c r="N484" s="577"/>
      <c r="O484" s="578"/>
      <c r="P484" s="577"/>
      <c r="Q484" s="579"/>
      <c r="R484" s="579"/>
    </row>
    <row r="485" spans="1:18" ht="15">
      <c r="A485" s="313">
        <v>484</v>
      </c>
      <c r="B485" s="11" t="s">
        <v>162</v>
      </c>
      <c r="C485" s="435" t="s">
        <v>163</v>
      </c>
      <c r="D485" s="10">
        <v>3850</v>
      </c>
      <c r="E485" s="10" t="s">
        <v>236</v>
      </c>
      <c r="F485" s="255">
        <v>45786</v>
      </c>
      <c r="G485" s="446" t="s">
        <v>87</v>
      </c>
      <c r="H485" s="287" t="s">
        <v>106</v>
      </c>
      <c r="I485" s="284">
        <v>0.7680555555555556</v>
      </c>
      <c r="J485" s="10" t="s">
        <v>47</v>
      </c>
      <c r="K485" s="282" t="s">
        <v>643</v>
      </c>
      <c r="L485" s="576"/>
      <c r="M485" s="10"/>
      <c r="N485" s="577"/>
      <c r="O485" s="578"/>
      <c r="P485" s="577"/>
      <c r="Q485" s="579"/>
      <c r="R485" s="579"/>
    </row>
    <row r="486" spans="1:18" ht="15">
      <c r="A486" s="313">
        <v>485</v>
      </c>
      <c r="B486" s="11" t="s">
        <v>162</v>
      </c>
      <c r="C486" s="435" t="s">
        <v>163</v>
      </c>
      <c r="D486" s="10">
        <v>3850</v>
      </c>
      <c r="E486" s="10" t="s">
        <v>236</v>
      </c>
      <c r="F486" s="255">
        <v>45786</v>
      </c>
      <c r="G486" s="446" t="s">
        <v>87</v>
      </c>
      <c r="H486" s="287" t="s">
        <v>106</v>
      </c>
      <c r="I486" s="284">
        <v>0.77916666666666667</v>
      </c>
      <c r="J486" s="10" t="s">
        <v>111</v>
      </c>
      <c r="K486" s="282" t="s">
        <v>644</v>
      </c>
      <c r="L486" s="576"/>
      <c r="M486" s="10"/>
      <c r="N486" s="577"/>
      <c r="O486" s="578"/>
      <c r="P486" s="577"/>
      <c r="Q486" s="579"/>
      <c r="R486" s="579"/>
    </row>
    <row r="487" spans="1:18" ht="15">
      <c r="A487" s="313">
        <v>486</v>
      </c>
      <c r="B487" s="285" t="s">
        <v>162</v>
      </c>
      <c r="C487" s="435" t="s">
        <v>163</v>
      </c>
      <c r="D487" s="10">
        <v>3850</v>
      </c>
      <c r="E487" s="263" t="s">
        <v>236</v>
      </c>
      <c r="F487" s="255">
        <v>45786</v>
      </c>
      <c r="G487" s="446" t="s">
        <v>87</v>
      </c>
      <c r="H487" s="287" t="s">
        <v>106</v>
      </c>
      <c r="I487" s="264">
        <v>0.77986111111111112</v>
      </c>
      <c r="J487" s="263" t="s">
        <v>145</v>
      </c>
      <c r="K487" s="472" t="s">
        <v>645</v>
      </c>
      <c r="L487" s="580"/>
      <c r="M487" s="263"/>
      <c r="N487" s="581"/>
      <c r="O487" s="582"/>
      <c r="P487" s="581"/>
      <c r="Q487" s="583"/>
      <c r="R487" s="583"/>
    </row>
    <row r="488" spans="1:18" ht="15">
      <c r="A488" s="313">
        <v>487</v>
      </c>
      <c r="B488" s="11" t="s">
        <v>162</v>
      </c>
      <c r="C488" s="435" t="s">
        <v>163</v>
      </c>
      <c r="D488" s="10">
        <v>3850</v>
      </c>
      <c r="E488" s="10" t="s">
        <v>236</v>
      </c>
      <c r="F488" s="255">
        <v>45786</v>
      </c>
      <c r="G488" s="446" t="s">
        <v>87</v>
      </c>
      <c r="H488" s="10" t="s">
        <v>106</v>
      </c>
      <c r="I488" s="284">
        <v>0.82222222222222219</v>
      </c>
      <c r="J488" s="10" t="s">
        <v>124</v>
      </c>
      <c r="K488" s="282" t="s">
        <v>646</v>
      </c>
      <c r="L488" s="576"/>
      <c r="M488" s="10"/>
      <c r="N488" s="577"/>
      <c r="O488" s="578"/>
      <c r="P488" s="577"/>
      <c r="Q488" s="579"/>
      <c r="R488" s="579"/>
    </row>
    <row r="489" spans="1:18" ht="15">
      <c r="A489" s="313">
        <v>488</v>
      </c>
      <c r="B489" s="11" t="s">
        <v>162</v>
      </c>
      <c r="C489" s="435" t="s">
        <v>163</v>
      </c>
      <c r="D489" s="10">
        <v>3850</v>
      </c>
      <c r="E489" s="10" t="s">
        <v>236</v>
      </c>
      <c r="F489" s="255">
        <v>45786</v>
      </c>
      <c r="G489" s="446" t="s">
        <v>87</v>
      </c>
      <c r="H489" s="442" t="s">
        <v>107</v>
      </c>
      <c r="I489" s="284">
        <v>0.83611111111111114</v>
      </c>
      <c r="J489" s="10" t="s">
        <v>123</v>
      </c>
      <c r="K489" s="282" t="s">
        <v>647</v>
      </c>
      <c r="L489" s="576"/>
      <c r="M489" s="10"/>
      <c r="N489" s="577"/>
      <c r="O489" s="578"/>
      <c r="P489" s="577"/>
      <c r="Q489" s="579"/>
      <c r="R489" s="579"/>
    </row>
    <row r="490" spans="1:18" ht="30.75">
      <c r="A490" s="313">
        <v>489</v>
      </c>
      <c r="B490" s="11" t="s">
        <v>162</v>
      </c>
      <c r="C490" s="435" t="s">
        <v>163</v>
      </c>
      <c r="D490" s="10">
        <v>3850</v>
      </c>
      <c r="E490" s="10" t="s">
        <v>236</v>
      </c>
      <c r="F490" s="255">
        <v>45786</v>
      </c>
      <c r="G490" s="446" t="s">
        <v>87</v>
      </c>
      <c r="H490" s="10" t="s">
        <v>106</v>
      </c>
      <c r="I490" s="284">
        <v>0.84444444444444444</v>
      </c>
      <c r="J490" s="10" t="s">
        <v>145</v>
      </c>
      <c r="K490" s="282" t="s">
        <v>648</v>
      </c>
      <c r="L490" s="576"/>
      <c r="M490" s="10"/>
      <c r="N490" s="577"/>
      <c r="O490" s="578"/>
      <c r="P490" s="577"/>
      <c r="Q490" s="579"/>
      <c r="R490" s="579"/>
    </row>
    <row r="491" spans="1:18" ht="15">
      <c r="A491" s="313">
        <v>490</v>
      </c>
      <c r="B491" s="11" t="s">
        <v>162</v>
      </c>
      <c r="C491" s="435" t="s">
        <v>163</v>
      </c>
      <c r="D491" s="10">
        <v>3850</v>
      </c>
      <c r="E491" s="10" t="s">
        <v>236</v>
      </c>
      <c r="F491" s="255">
        <v>45786</v>
      </c>
      <c r="G491" s="446" t="s">
        <v>87</v>
      </c>
      <c r="H491" s="10" t="s">
        <v>106</v>
      </c>
      <c r="I491" s="284">
        <v>0.85833333333333328</v>
      </c>
      <c r="J491" s="10" t="s">
        <v>145</v>
      </c>
      <c r="K491" s="282" t="s">
        <v>649</v>
      </c>
      <c r="L491" s="576"/>
      <c r="M491" s="10"/>
      <c r="N491" s="577"/>
      <c r="O491" s="578"/>
      <c r="P491" s="577"/>
      <c r="Q491" s="579"/>
      <c r="R491" s="579"/>
    </row>
    <row r="492" spans="1:18" ht="15">
      <c r="A492" s="313">
        <v>491</v>
      </c>
      <c r="B492" s="11" t="s">
        <v>162</v>
      </c>
      <c r="C492" s="435" t="s">
        <v>163</v>
      </c>
      <c r="D492" s="10">
        <v>3850</v>
      </c>
      <c r="E492" s="10" t="s">
        <v>236</v>
      </c>
      <c r="F492" s="255">
        <v>45786</v>
      </c>
      <c r="G492" s="446" t="s">
        <v>87</v>
      </c>
      <c r="H492" s="442" t="s">
        <v>107</v>
      </c>
      <c r="I492" s="284">
        <v>0.86805555555555558</v>
      </c>
      <c r="J492" s="10" t="s">
        <v>145</v>
      </c>
      <c r="K492" s="282" t="s">
        <v>650</v>
      </c>
      <c r="L492" s="576"/>
      <c r="M492" s="10"/>
      <c r="N492" s="577"/>
      <c r="O492" s="578"/>
      <c r="P492" s="577"/>
      <c r="Q492" s="579"/>
      <c r="R492" s="579"/>
    </row>
    <row r="493" spans="1:18" ht="30.75">
      <c r="A493" s="313">
        <v>492</v>
      </c>
      <c r="B493" s="11" t="s">
        <v>162</v>
      </c>
      <c r="C493" s="435" t="s">
        <v>163</v>
      </c>
      <c r="D493" s="10">
        <v>3850</v>
      </c>
      <c r="E493" s="10" t="s">
        <v>236</v>
      </c>
      <c r="F493" s="255">
        <v>45786</v>
      </c>
      <c r="G493" s="446" t="s">
        <v>87</v>
      </c>
      <c r="H493" s="442" t="s">
        <v>107</v>
      </c>
      <c r="I493" s="284">
        <v>0.87916666666666665</v>
      </c>
      <c r="J493" s="10" t="s">
        <v>145</v>
      </c>
      <c r="K493" s="282" t="s">
        <v>651</v>
      </c>
      <c r="L493" s="576"/>
      <c r="M493" s="10"/>
      <c r="N493" s="577"/>
      <c r="O493" s="578"/>
      <c r="P493" s="577"/>
      <c r="Q493" s="579"/>
      <c r="R493" s="579"/>
    </row>
    <row r="494" spans="1:18" ht="15">
      <c r="A494" s="313">
        <v>493</v>
      </c>
      <c r="B494" s="11" t="s">
        <v>162</v>
      </c>
      <c r="C494" s="435" t="s">
        <v>163</v>
      </c>
      <c r="D494" s="10">
        <v>3850</v>
      </c>
      <c r="E494" s="10" t="s">
        <v>236</v>
      </c>
      <c r="F494" s="255">
        <v>45786</v>
      </c>
      <c r="G494" s="446" t="s">
        <v>87</v>
      </c>
      <c r="H494" s="10" t="s">
        <v>106</v>
      </c>
      <c r="I494" s="284">
        <v>0.91180555555555554</v>
      </c>
      <c r="J494" s="10" t="s">
        <v>126</v>
      </c>
      <c r="K494" s="282" t="s">
        <v>652</v>
      </c>
      <c r="L494" s="576"/>
      <c r="M494" s="10"/>
      <c r="N494" s="577"/>
      <c r="O494" s="578"/>
      <c r="P494" s="577"/>
      <c r="Q494" s="579"/>
      <c r="R494" s="579"/>
    </row>
    <row r="495" spans="1:18" ht="15">
      <c r="A495" s="313">
        <v>494</v>
      </c>
      <c r="B495" s="11" t="s">
        <v>162</v>
      </c>
      <c r="C495" s="435" t="s">
        <v>163</v>
      </c>
      <c r="D495" s="10">
        <v>3850</v>
      </c>
      <c r="E495" s="10" t="s">
        <v>236</v>
      </c>
      <c r="F495" s="255">
        <v>45786</v>
      </c>
      <c r="G495" s="446" t="s">
        <v>87</v>
      </c>
      <c r="H495" s="10" t="s">
        <v>106</v>
      </c>
      <c r="I495" s="284">
        <v>0.91388888888888886</v>
      </c>
      <c r="J495" s="10" t="s">
        <v>47</v>
      </c>
      <c r="K495" s="312" t="s">
        <v>653</v>
      </c>
      <c r="L495" s="576"/>
      <c r="M495" s="10"/>
      <c r="N495" s="577"/>
      <c r="O495" s="578"/>
      <c r="P495" s="577"/>
      <c r="Q495" s="579"/>
      <c r="R495" s="579"/>
    </row>
    <row r="496" spans="1:18" ht="15">
      <c r="A496" s="313">
        <v>495</v>
      </c>
      <c r="B496" s="11" t="s">
        <v>162</v>
      </c>
      <c r="C496" s="435" t="s">
        <v>163</v>
      </c>
      <c r="D496" s="10">
        <v>3850</v>
      </c>
      <c r="E496" s="10" t="s">
        <v>236</v>
      </c>
      <c r="F496" s="255">
        <v>45786</v>
      </c>
      <c r="G496" s="446" t="s">
        <v>87</v>
      </c>
      <c r="H496" s="442" t="s">
        <v>107</v>
      </c>
      <c r="I496" s="284">
        <v>0.98055555555555551</v>
      </c>
      <c r="J496" s="10" t="s">
        <v>113</v>
      </c>
      <c r="K496" s="282" t="s">
        <v>654</v>
      </c>
      <c r="L496" s="576"/>
      <c r="M496" s="10"/>
      <c r="N496" s="577"/>
      <c r="O496" s="578"/>
      <c r="P496" s="577"/>
      <c r="Q496" s="579"/>
      <c r="R496" s="579"/>
    </row>
    <row r="497" spans="1:18" ht="15">
      <c r="A497" s="313">
        <v>496</v>
      </c>
      <c r="B497" s="11" t="s">
        <v>162</v>
      </c>
      <c r="C497" s="435" t="s">
        <v>163</v>
      </c>
      <c r="D497" s="10">
        <v>3850</v>
      </c>
      <c r="E497" s="10" t="s">
        <v>236</v>
      </c>
      <c r="F497" s="255">
        <v>45787</v>
      </c>
      <c r="G497" s="446" t="s">
        <v>87</v>
      </c>
      <c r="H497" s="442" t="s">
        <v>107</v>
      </c>
      <c r="I497" s="284">
        <v>2.7777777777777779E-3</v>
      </c>
      <c r="J497" s="10" t="s">
        <v>145</v>
      </c>
      <c r="K497" s="282" t="s">
        <v>655</v>
      </c>
      <c r="L497" s="576"/>
      <c r="M497" s="10"/>
      <c r="N497" s="577"/>
      <c r="O497" s="578"/>
      <c r="P497" s="577"/>
      <c r="Q497" s="579"/>
      <c r="R497" s="579"/>
    </row>
    <row r="498" spans="1:18" ht="15">
      <c r="A498" s="313">
        <v>497</v>
      </c>
      <c r="B498" s="11" t="s">
        <v>162</v>
      </c>
      <c r="C498" s="435" t="s">
        <v>163</v>
      </c>
      <c r="D498" s="10">
        <v>3850</v>
      </c>
      <c r="E498" s="10" t="s">
        <v>236</v>
      </c>
      <c r="F498" s="255">
        <v>45787</v>
      </c>
      <c r="G498" s="446" t="s">
        <v>87</v>
      </c>
      <c r="H498" s="442" t="s">
        <v>107</v>
      </c>
      <c r="I498" s="284">
        <v>6.2500000000000003E-3</v>
      </c>
      <c r="J498" s="10" t="s">
        <v>145</v>
      </c>
      <c r="K498" s="282" t="s">
        <v>656</v>
      </c>
      <c r="L498" s="576"/>
      <c r="M498" s="10"/>
      <c r="N498" s="577"/>
      <c r="O498" s="578"/>
      <c r="P498" s="577"/>
      <c r="Q498" s="579"/>
      <c r="R498" s="579"/>
    </row>
    <row r="499" spans="1:18" ht="15">
      <c r="A499" s="313">
        <v>498</v>
      </c>
      <c r="B499" s="11" t="s">
        <v>162</v>
      </c>
      <c r="C499" s="435" t="s">
        <v>163</v>
      </c>
      <c r="D499" s="10">
        <v>3850</v>
      </c>
      <c r="E499" s="10" t="s">
        <v>236</v>
      </c>
      <c r="F499" s="255">
        <v>45787</v>
      </c>
      <c r="G499" s="446" t="s">
        <v>87</v>
      </c>
      <c r="H499" s="442" t="s">
        <v>107</v>
      </c>
      <c r="I499" s="284">
        <v>8.3333333333333332E-3</v>
      </c>
      <c r="J499" s="10" t="s">
        <v>145</v>
      </c>
      <c r="K499" s="282" t="s">
        <v>657</v>
      </c>
      <c r="L499" s="576"/>
      <c r="M499" s="10"/>
      <c r="N499" s="577"/>
      <c r="O499" s="578"/>
      <c r="P499" s="577"/>
      <c r="Q499" s="579"/>
      <c r="R499" s="579"/>
    </row>
    <row r="500" spans="1:18" ht="15">
      <c r="A500" s="313">
        <v>499</v>
      </c>
      <c r="B500" s="11" t="s">
        <v>162</v>
      </c>
      <c r="C500" s="435" t="s">
        <v>163</v>
      </c>
      <c r="D500" s="10">
        <v>3850</v>
      </c>
      <c r="E500" s="10" t="s">
        <v>236</v>
      </c>
      <c r="F500" s="255">
        <v>45787</v>
      </c>
      <c r="G500" s="446" t="s">
        <v>87</v>
      </c>
      <c r="H500" s="10" t="s">
        <v>106</v>
      </c>
      <c r="I500" s="284">
        <v>1.3194444444444444E-2</v>
      </c>
      <c r="J500" s="10" t="s">
        <v>145</v>
      </c>
      <c r="K500" s="282" t="s">
        <v>658</v>
      </c>
      <c r="L500" s="576"/>
      <c r="M500" s="10"/>
      <c r="N500" s="577"/>
      <c r="O500" s="578"/>
      <c r="P500" s="577"/>
      <c r="Q500" s="579"/>
      <c r="R500" s="579"/>
    </row>
    <row r="501" spans="1:18" ht="15">
      <c r="A501" s="313">
        <v>501</v>
      </c>
      <c r="B501" s="11" t="s">
        <v>162</v>
      </c>
      <c r="C501" s="435" t="s">
        <v>163</v>
      </c>
      <c r="D501" s="10">
        <v>3850</v>
      </c>
      <c r="E501" s="10" t="s">
        <v>236</v>
      </c>
      <c r="F501" s="255">
        <v>45787</v>
      </c>
      <c r="G501" s="446" t="s">
        <v>87</v>
      </c>
      <c r="H501" s="442" t="s">
        <v>107</v>
      </c>
      <c r="I501" s="284">
        <v>5.8333333333333334E-2</v>
      </c>
      <c r="J501" s="10" t="s">
        <v>145</v>
      </c>
      <c r="K501" s="282" t="s">
        <v>659</v>
      </c>
      <c r="L501" s="576"/>
      <c r="M501" s="10"/>
      <c r="N501" s="577"/>
      <c r="O501" s="578"/>
      <c r="P501" s="577"/>
      <c r="Q501" s="579"/>
      <c r="R501" s="579"/>
    </row>
    <row r="502" spans="1:18" ht="15">
      <c r="A502" s="313">
        <v>502</v>
      </c>
      <c r="B502" s="11" t="s">
        <v>162</v>
      </c>
      <c r="C502" s="435" t="s">
        <v>163</v>
      </c>
      <c r="D502" s="10">
        <v>3850</v>
      </c>
      <c r="E502" s="10" t="s">
        <v>236</v>
      </c>
      <c r="F502" s="255">
        <v>45787</v>
      </c>
      <c r="G502" s="446" t="s">
        <v>87</v>
      </c>
      <c r="H502" s="10" t="s">
        <v>106</v>
      </c>
      <c r="I502" s="284">
        <v>6.3194444444444442E-2</v>
      </c>
      <c r="J502" s="10" t="s">
        <v>145</v>
      </c>
      <c r="K502" s="282" t="s">
        <v>660</v>
      </c>
      <c r="L502" s="576"/>
      <c r="M502" s="10"/>
      <c r="N502" s="577"/>
      <c r="O502" s="578"/>
      <c r="P502" s="577"/>
      <c r="Q502" s="579"/>
      <c r="R502" s="579"/>
    </row>
    <row r="503" spans="1:18" ht="30.75">
      <c r="A503" s="313">
        <v>503</v>
      </c>
      <c r="B503" s="11" t="s">
        <v>162</v>
      </c>
      <c r="C503" s="435" t="s">
        <v>163</v>
      </c>
      <c r="D503" s="10">
        <v>3850</v>
      </c>
      <c r="E503" s="10" t="s">
        <v>236</v>
      </c>
      <c r="F503" s="255">
        <v>45787</v>
      </c>
      <c r="G503" s="446" t="s">
        <v>87</v>
      </c>
      <c r="H503" s="10" t="s">
        <v>106</v>
      </c>
      <c r="I503" s="284">
        <v>7.1527777777777773E-2</v>
      </c>
      <c r="J503" s="10" t="s">
        <v>124</v>
      </c>
      <c r="K503" s="312" t="s">
        <v>661</v>
      </c>
      <c r="L503" s="576"/>
      <c r="M503" s="10"/>
      <c r="N503" s="577"/>
      <c r="O503" s="578"/>
      <c r="P503" s="577"/>
      <c r="Q503" s="579"/>
      <c r="R503" s="579"/>
    </row>
    <row r="504" spans="1:18" ht="15">
      <c r="A504" s="313">
        <v>504</v>
      </c>
      <c r="B504" s="11" t="s">
        <v>162</v>
      </c>
      <c r="C504" s="435" t="s">
        <v>163</v>
      </c>
      <c r="D504" s="10">
        <v>3850</v>
      </c>
      <c r="E504" s="10" t="s">
        <v>236</v>
      </c>
      <c r="F504" s="255">
        <v>45787</v>
      </c>
      <c r="G504" s="446" t="s">
        <v>87</v>
      </c>
      <c r="H504" s="442" t="s">
        <v>107</v>
      </c>
      <c r="I504" s="284">
        <v>7.4305555555555555E-2</v>
      </c>
      <c r="J504" s="10" t="s">
        <v>110</v>
      </c>
      <c r="K504" s="282" t="s">
        <v>662</v>
      </c>
      <c r="L504" s="576"/>
      <c r="M504" s="10"/>
      <c r="N504" s="577"/>
      <c r="O504" s="578"/>
      <c r="P504" s="577"/>
      <c r="Q504" s="579"/>
      <c r="R504" s="579"/>
    </row>
    <row r="505" spans="1:18" ht="15">
      <c r="A505" s="313">
        <v>505</v>
      </c>
      <c r="B505" s="11" t="s">
        <v>162</v>
      </c>
      <c r="C505" s="435" t="s">
        <v>163</v>
      </c>
      <c r="D505" s="10">
        <v>3850</v>
      </c>
      <c r="E505" s="10" t="s">
        <v>236</v>
      </c>
      <c r="F505" s="255">
        <v>45787</v>
      </c>
      <c r="G505" s="446" t="s">
        <v>87</v>
      </c>
      <c r="H505" s="10" t="s">
        <v>106</v>
      </c>
      <c r="I505" s="284">
        <v>7.9166666666666663E-2</v>
      </c>
      <c r="J505" s="10" t="s">
        <v>124</v>
      </c>
      <c r="K505" s="312" t="s">
        <v>663</v>
      </c>
      <c r="L505" s="576"/>
      <c r="M505" s="10"/>
      <c r="N505" s="577"/>
      <c r="O505" s="578"/>
      <c r="P505" s="577"/>
      <c r="Q505" s="579"/>
      <c r="R505" s="579"/>
    </row>
    <row r="506" spans="1:18" ht="15">
      <c r="A506" s="313">
        <v>506</v>
      </c>
      <c r="B506" s="11" t="s">
        <v>162</v>
      </c>
      <c r="C506" s="435" t="s">
        <v>163</v>
      </c>
      <c r="D506" s="10">
        <v>3850</v>
      </c>
      <c r="E506" s="10" t="s">
        <v>236</v>
      </c>
      <c r="F506" s="255">
        <v>45787</v>
      </c>
      <c r="G506" s="446" t="s">
        <v>87</v>
      </c>
      <c r="H506" s="10" t="s">
        <v>106</v>
      </c>
      <c r="I506" s="284">
        <v>8.1250000000000003E-2</v>
      </c>
      <c r="J506" s="10" t="s">
        <v>124</v>
      </c>
      <c r="K506" s="312" t="s">
        <v>664</v>
      </c>
      <c r="L506" s="576"/>
      <c r="M506" s="10"/>
      <c r="N506" s="577"/>
      <c r="O506" s="578"/>
      <c r="P506" s="577"/>
      <c r="Q506" s="579"/>
      <c r="R506" s="579"/>
    </row>
    <row r="507" spans="1:18" ht="30.75">
      <c r="A507" s="313">
        <v>507</v>
      </c>
      <c r="B507" s="285" t="s">
        <v>162</v>
      </c>
      <c r="C507" s="435" t="s">
        <v>163</v>
      </c>
      <c r="D507" s="10">
        <v>3850</v>
      </c>
      <c r="E507" s="263" t="s">
        <v>236</v>
      </c>
      <c r="F507" s="255">
        <v>45787</v>
      </c>
      <c r="G507" s="446" t="s">
        <v>87</v>
      </c>
      <c r="H507" s="263" t="s">
        <v>106</v>
      </c>
      <c r="I507" s="264">
        <v>8.4722222222222227E-2</v>
      </c>
      <c r="J507" s="263" t="s">
        <v>124</v>
      </c>
      <c r="K507" s="472" t="s">
        <v>665</v>
      </c>
      <c r="L507" s="580"/>
      <c r="M507" s="263"/>
      <c r="N507" s="581"/>
      <c r="O507" s="582"/>
      <c r="P507" s="581"/>
      <c r="Q507" s="583"/>
      <c r="R507" s="583"/>
    </row>
    <row r="508" spans="1:18" ht="15">
      <c r="A508" s="313">
        <v>508</v>
      </c>
      <c r="B508" s="11" t="s">
        <v>166</v>
      </c>
      <c r="C508" s="435" t="s">
        <v>163</v>
      </c>
      <c r="D508" s="10">
        <v>3850</v>
      </c>
      <c r="E508" s="10" t="s">
        <v>271</v>
      </c>
      <c r="F508" s="255">
        <v>45787</v>
      </c>
      <c r="G508" s="446" t="s">
        <v>87</v>
      </c>
      <c r="H508" s="10" t="s">
        <v>107</v>
      </c>
      <c r="I508" s="284">
        <v>0.36249999999999999</v>
      </c>
      <c r="J508" s="10" t="s">
        <v>111</v>
      </c>
      <c r="K508" s="282" t="s">
        <v>666</v>
      </c>
      <c r="L508" s="576"/>
      <c r="M508" s="10"/>
      <c r="N508" s="577">
        <v>213</v>
      </c>
      <c r="O508" s="578">
        <v>1.2751388888888888</v>
      </c>
      <c r="P508" s="577" t="s">
        <v>238</v>
      </c>
      <c r="Q508" s="579" t="s">
        <v>273</v>
      </c>
      <c r="R508" s="579">
        <v>12</v>
      </c>
    </row>
    <row r="509" spans="1:18" ht="15">
      <c r="A509" s="313">
        <v>509</v>
      </c>
      <c r="B509" s="11" t="s">
        <v>166</v>
      </c>
      <c r="C509" s="435" t="s">
        <v>163</v>
      </c>
      <c r="D509" s="10">
        <v>3850</v>
      </c>
      <c r="E509" s="10" t="s">
        <v>271</v>
      </c>
      <c r="F509" s="255">
        <v>45787</v>
      </c>
      <c r="G509" s="446" t="s">
        <v>87</v>
      </c>
      <c r="H509" s="10" t="s">
        <v>106</v>
      </c>
      <c r="I509" s="284">
        <v>0.36319444444444443</v>
      </c>
      <c r="J509" s="10" t="s">
        <v>111</v>
      </c>
      <c r="K509" s="282" t="s">
        <v>361</v>
      </c>
      <c r="L509" s="576"/>
      <c r="M509" s="10"/>
      <c r="N509" s="577"/>
      <c r="O509" s="578"/>
      <c r="P509" s="577"/>
      <c r="Q509" s="579"/>
      <c r="R509" s="579"/>
    </row>
    <row r="510" spans="1:18" ht="15">
      <c r="A510" s="313">
        <v>510</v>
      </c>
      <c r="B510" s="11" t="s">
        <v>166</v>
      </c>
      <c r="C510" s="435" t="s">
        <v>163</v>
      </c>
      <c r="D510" s="10">
        <v>3850</v>
      </c>
      <c r="E510" s="10" t="s">
        <v>271</v>
      </c>
      <c r="F510" s="255">
        <v>45787</v>
      </c>
      <c r="G510" s="446" t="s">
        <v>87</v>
      </c>
      <c r="H510" s="10" t="s">
        <v>106</v>
      </c>
      <c r="I510" s="284">
        <v>0.36388888888888887</v>
      </c>
      <c r="J510" s="10" t="s">
        <v>111</v>
      </c>
      <c r="K510" s="282" t="s">
        <v>667</v>
      </c>
      <c r="L510" s="576"/>
      <c r="M510" s="10"/>
      <c r="N510" s="577"/>
      <c r="O510" s="578"/>
      <c r="P510" s="577"/>
      <c r="Q510" s="579"/>
      <c r="R510" s="579"/>
    </row>
    <row r="511" spans="1:18" ht="15">
      <c r="A511" s="313">
        <v>511</v>
      </c>
      <c r="B511" s="11" t="s">
        <v>166</v>
      </c>
      <c r="C511" s="435" t="s">
        <v>163</v>
      </c>
      <c r="D511" s="10">
        <v>3850</v>
      </c>
      <c r="E511" s="10" t="s">
        <v>271</v>
      </c>
      <c r="F511" s="255">
        <v>45787</v>
      </c>
      <c r="G511" s="446" t="s">
        <v>87</v>
      </c>
      <c r="H511" s="10" t="s">
        <v>106</v>
      </c>
      <c r="I511" s="284">
        <v>0.36458333333333331</v>
      </c>
      <c r="J511" s="10" t="s">
        <v>111</v>
      </c>
      <c r="K511" s="282" t="s">
        <v>668</v>
      </c>
      <c r="L511" s="576"/>
      <c r="M511" s="10"/>
      <c r="N511" s="577"/>
      <c r="O511" s="578"/>
      <c r="P511" s="577"/>
      <c r="Q511" s="579"/>
      <c r="R511" s="579"/>
    </row>
    <row r="512" spans="1:18" ht="30.75">
      <c r="A512" s="313">
        <v>512</v>
      </c>
      <c r="B512" s="11" t="s">
        <v>166</v>
      </c>
      <c r="C512" s="435" t="s">
        <v>163</v>
      </c>
      <c r="D512" s="10">
        <v>3850</v>
      </c>
      <c r="E512" s="10" t="s">
        <v>271</v>
      </c>
      <c r="F512" s="255">
        <v>45787</v>
      </c>
      <c r="G512" s="446" t="s">
        <v>87</v>
      </c>
      <c r="H512" s="10" t="s">
        <v>106</v>
      </c>
      <c r="I512" s="284">
        <v>0.36458333333333331</v>
      </c>
      <c r="J512" s="10" t="s">
        <v>111</v>
      </c>
      <c r="K512" s="282" t="s">
        <v>669</v>
      </c>
      <c r="L512" s="576"/>
      <c r="M512" s="10"/>
      <c r="N512" s="577"/>
      <c r="O512" s="578"/>
      <c r="P512" s="577"/>
      <c r="Q512" s="579"/>
      <c r="R512" s="579"/>
    </row>
    <row r="513" spans="1:18" ht="15">
      <c r="A513" s="313">
        <v>513</v>
      </c>
      <c r="B513" s="11" t="s">
        <v>166</v>
      </c>
      <c r="C513" s="435" t="s">
        <v>163</v>
      </c>
      <c r="D513" s="10">
        <v>3850</v>
      </c>
      <c r="E513" s="10" t="s">
        <v>271</v>
      </c>
      <c r="F513" s="255">
        <v>45787</v>
      </c>
      <c r="G513" s="446" t="s">
        <v>87</v>
      </c>
      <c r="H513" s="10" t="s">
        <v>106</v>
      </c>
      <c r="I513" s="284">
        <v>0.36944444444444446</v>
      </c>
      <c r="J513" s="10" t="s">
        <v>111</v>
      </c>
      <c r="K513" s="282" t="s">
        <v>670</v>
      </c>
      <c r="L513" s="576"/>
      <c r="M513" s="10"/>
      <c r="N513" s="577"/>
      <c r="O513" s="578"/>
      <c r="P513" s="577"/>
      <c r="Q513" s="579"/>
      <c r="R513" s="579"/>
    </row>
    <row r="514" spans="1:18" ht="15">
      <c r="A514" s="313">
        <v>514</v>
      </c>
      <c r="B514" s="11" t="s">
        <v>166</v>
      </c>
      <c r="C514" s="435" t="s">
        <v>163</v>
      </c>
      <c r="D514" s="10">
        <v>3850</v>
      </c>
      <c r="E514" s="10" t="s">
        <v>271</v>
      </c>
      <c r="F514" s="255">
        <v>45787</v>
      </c>
      <c r="G514" s="446" t="s">
        <v>87</v>
      </c>
      <c r="H514" s="10" t="s">
        <v>106</v>
      </c>
      <c r="I514" s="284">
        <v>0.37708333333333333</v>
      </c>
      <c r="J514" s="10" t="s">
        <v>111</v>
      </c>
      <c r="K514" s="282" t="s">
        <v>671</v>
      </c>
      <c r="L514" s="576"/>
      <c r="M514" s="10"/>
      <c r="N514" s="577"/>
      <c r="O514" s="578"/>
      <c r="P514" s="577"/>
      <c r="Q514" s="579"/>
      <c r="R514" s="579"/>
    </row>
    <row r="515" spans="1:18" ht="15">
      <c r="A515" s="313">
        <v>515</v>
      </c>
      <c r="B515" s="11" t="s">
        <v>166</v>
      </c>
      <c r="C515" s="435" t="s">
        <v>163</v>
      </c>
      <c r="D515" s="10">
        <v>3850</v>
      </c>
      <c r="E515" s="10" t="s">
        <v>271</v>
      </c>
      <c r="F515" s="255">
        <v>45787</v>
      </c>
      <c r="G515" s="446" t="s">
        <v>87</v>
      </c>
      <c r="H515" s="10" t="s">
        <v>106</v>
      </c>
      <c r="I515" s="284">
        <v>0.38263888888888886</v>
      </c>
      <c r="J515" s="10" t="s">
        <v>111</v>
      </c>
      <c r="K515" s="282" t="s">
        <v>672</v>
      </c>
      <c r="L515" s="576"/>
      <c r="M515" s="10"/>
      <c r="N515" s="577"/>
      <c r="O515" s="578"/>
      <c r="P515" s="577"/>
      <c r="Q515" s="579"/>
      <c r="R515" s="579"/>
    </row>
    <row r="516" spans="1:18" ht="15">
      <c r="A516" s="313">
        <v>516</v>
      </c>
      <c r="B516" s="11" t="s">
        <v>166</v>
      </c>
      <c r="C516" s="435" t="s">
        <v>163</v>
      </c>
      <c r="D516" s="10">
        <v>3850</v>
      </c>
      <c r="E516" s="10" t="s">
        <v>271</v>
      </c>
      <c r="F516" s="255">
        <v>45787</v>
      </c>
      <c r="G516" s="446" t="s">
        <v>87</v>
      </c>
      <c r="H516" s="10" t="s">
        <v>106</v>
      </c>
      <c r="I516" s="284">
        <v>0.39166666666666666</v>
      </c>
      <c r="J516" s="10" t="s">
        <v>111</v>
      </c>
      <c r="K516" s="282" t="s">
        <v>673</v>
      </c>
      <c r="L516" s="576"/>
      <c r="M516" s="10"/>
      <c r="N516" s="577"/>
      <c r="O516" s="578"/>
      <c r="P516" s="577"/>
      <c r="Q516" s="579"/>
      <c r="R516" s="579"/>
    </row>
    <row r="517" spans="1:18" ht="15">
      <c r="A517" s="313">
        <v>517</v>
      </c>
      <c r="B517" s="11" t="s">
        <v>166</v>
      </c>
      <c r="C517" s="435" t="s">
        <v>163</v>
      </c>
      <c r="D517" s="10">
        <v>3850</v>
      </c>
      <c r="E517" s="10" t="s">
        <v>271</v>
      </c>
      <c r="F517" s="255">
        <v>45787</v>
      </c>
      <c r="G517" s="446" t="s">
        <v>87</v>
      </c>
      <c r="H517" s="10" t="s">
        <v>106</v>
      </c>
      <c r="I517" s="284">
        <v>0.3972222222222222</v>
      </c>
      <c r="J517" s="10" t="s">
        <v>145</v>
      </c>
      <c r="K517" s="282" t="s">
        <v>674</v>
      </c>
      <c r="L517" s="576"/>
      <c r="M517" s="10"/>
      <c r="N517" s="577"/>
      <c r="O517" s="578"/>
      <c r="P517" s="577"/>
      <c r="Q517" s="579"/>
      <c r="R517" s="579"/>
    </row>
    <row r="518" spans="1:18" ht="30.75">
      <c r="A518" s="313">
        <v>518</v>
      </c>
      <c r="B518" s="11" t="s">
        <v>166</v>
      </c>
      <c r="C518" s="435" t="s">
        <v>163</v>
      </c>
      <c r="D518" s="10">
        <v>3850</v>
      </c>
      <c r="E518" s="10" t="s">
        <v>271</v>
      </c>
      <c r="F518" s="255">
        <v>45787</v>
      </c>
      <c r="G518" s="446" t="s">
        <v>87</v>
      </c>
      <c r="H518" s="10" t="s">
        <v>106</v>
      </c>
      <c r="I518" s="284">
        <v>0.39791666666666664</v>
      </c>
      <c r="J518" s="10" t="s">
        <v>145</v>
      </c>
      <c r="K518" s="282" t="s">
        <v>675</v>
      </c>
      <c r="L518" s="576"/>
      <c r="M518" s="10"/>
      <c r="N518" s="577"/>
      <c r="O518" s="578"/>
      <c r="P518" s="577"/>
      <c r="Q518" s="579"/>
      <c r="R518" s="579"/>
    </row>
    <row r="519" spans="1:18" ht="15">
      <c r="A519" s="313">
        <v>519</v>
      </c>
      <c r="B519" s="11" t="s">
        <v>166</v>
      </c>
      <c r="C519" s="435" t="s">
        <v>163</v>
      </c>
      <c r="D519" s="10">
        <v>3850</v>
      </c>
      <c r="E519" s="10" t="s">
        <v>271</v>
      </c>
      <c r="F519" s="255">
        <v>45787</v>
      </c>
      <c r="G519" s="446" t="s">
        <v>87</v>
      </c>
      <c r="H519" s="10" t="s">
        <v>106</v>
      </c>
      <c r="I519" s="284">
        <v>0.46597222222222223</v>
      </c>
      <c r="J519" s="10" t="s">
        <v>111</v>
      </c>
      <c r="K519" s="282" t="s">
        <v>676</v>
      </c>
      <c r="L519" s="576"/>
      <c r="M519" s="10"/>
      <c r="N519" s="577"/>
      <c r="O519" s="578"/>
      <c r="P519" s="577"/>
      <c r="Q519" s="579"/>
      <c r="R519" s="579"/>
    </row>
    <row r="520" spans="1:18" ht="15">
      <c r="A520" s="313">
        <v>520</v>
      </c>
      <c r="B520" s="11" t="s">
        <v>162</v>
      </c>
      <c r="C520" s="435" t="s">
        <v>163</v>
      </c>
      <c r="D520" s="10">
        <v>3850</v>
      </c>
      <c r="E520" s="10" t="s">
        <v>236</v>
      </c>
      <c r="F520" s="255">
        <v>45787</v>
      </c>
      <c r="G520" s="446" t="s">
        <v>87</v>
      </c>
      <c r="H520" s="10" t="s">
        <v>107</v>
      </c>
      <c r="I520" s="284">
        <v>0.75347222222222221</v>
      </c>
      <c r="J520" s="10" t="s">
        <v>145</v>
      </c>
      <c r="K520" s="282" t="s">
        <v>677</v>
      </c>
      <c r="L520" s="576"/>
      <c r="M520" s="10"/>
      <c r="N520" s="577">
        <v>221</v>
      </c>
      <c r="O520" s="578">
        <v>0.29510416666666667</v>
      </c>
      <c r="P520" s="577" t="s">
        <v>678</v>
      </c>
      <c r="Q520" s="579" t="s">
        <v>224</v>
      </c>
      <c r="R520" s="579">
        <v>12</v>
      </c>
    </row>
    <row r="521" spans="1:18" ht="15">
      <c r="A521" s="313">
        <v>522</v>
      </c>
      <c r="B521" s="11" t="s">
        <v>162</v>
      </c>
      <c r="C521" s="435" t="s">
        <v>163</v>
      </c>
      <c r="D521" s="10">
        <v>3850</v>
      </c>
      <c r="E521" s="10" t="s">
        <v>236</v>
      </c>
      <c r="F521" s="255">
        <v>45787</v>
      </c>
      <c r="G521" s="446" t="s">
        <v>87</v>
      </c>
      <c r="H521" s="10" t="s">
        <v>107</v>
      </c>
      <c r="I521" s="284">
        <v>0.78819444444444442</v>
      </c>
      <c r="J521" s="10" t="s">
        <v>110</v>
      </c>
      <c r="K521" s="282" t="s">
        <v>679</v>
      </c>
      <c r="L521" s="576"/>
      <c r="M521" s="10"/>
      <c r="N521" s="577"/>
      <c r="O521" s="578"/>
      <c r="P521" s="577"/>
      <c r="Q521" s="579"/>
      <c r="R521" s="579"/>
    </row>
    <row r="522" spans="1:18" ht="15">
      <c r="A522" s="313">
        <v>523</v>
      </c>
      <c r="B522" s="11" t="s">
        <v>162</v>
      </c>
      <c r="C522" s="435" t="s">
        <v>163</v>
      </c>
      <c r="D522" s="10">
        <v>3850</v>
      </c>
      <c r="E522" s="10" t="s">
        <v>236</v>
      </c>
      <c r="F522" s="255">
        <v>45787</v>
      </c>
      <c r="G522" s="446" t="s">
        <v>87</v>
      </c>
      <c r="H522" s="10" t="s">
        <v>107</v>
      </c>
      <c r="I522" s="284">
        <v>0.79097222222222219</v>
      </c>
      <c r="J522" s="10" t="s">
        <v>110</v>
      </c>
      <c r="K522" s="282" t="s">
        <v>680</v>
      </c>
      <c r="L522" s="576"/>
      <c r="M522" s="10"/>
      <c r="N522" s="577"/>
      <c r="O522" s="578"/>
      <c r="P522" s="577"/>
      <c r="Q522" s="579"/>
      <c r="R522" s="579"/>
    </row>
    <row r="523" spans="1:18" ht="15">
      <c r="A523" s="313">
        <v>524</v>
      </c>
      <c r="B523" s="11" t="s">
        <v>162</v>
      </c>
      <c r="C523" s="435" t="s">
        <v>163</v>
      </c>
      <c r="D523" s="10">
        <v>3850</v>
      </c>
      <c r="E523" s="10" t="s">
        <v>236</v>
      </c>
      <c r="F523" s="255">
        <v>45787</v>
      </c>
      <c r="G523" s="446" t="s">
        <v>87</v>
      </c>
      <c r="H523" s="10" t="s">
        <v>106</v>
      </c>
      <c r="I523" s="284">
        <v>0.87638888888888888</v>
      </c>
      <c r="J523" s="10" t="s">
        <v>120</v>
      </c>
      <c r="K523" s="282" t="s">
        <v>681</v>
      </c>
      <c r="L523" s="576"/>
      <c r="M523" s="10"/>
      <c r="N523" s="577"/>
      <c r="O523" s="578"/>
      <c r="P523" s="577"/>
      <c r="Q523" s="579"/>
      <c r="R523" s="579"/>
    </row>
    <row r="524" spans="1:18" ht="15">
      <c r="A524" s="313">
        <v>525</v>
      </c>
      <c r="B524" s="11" t="s">
        <v>162</v>
      </c>
      <c r="C524" s="435" t="s">
        <v>163</v>
      </c>
      <c r="D524" s="10">
        <v>3850</v>
      </c>
      <c r="E524" s="10" t="s">
        <v>236</v>
      </c>
      <c r="F524" s="255">
        <v>45787</v>
      </c>
      <c r="G524" s="446" t="s">
        <v>87</v>
      </c>
      <c r="H524" s="10" t="s">
        <v>106</v>
      </c>
      <c r="I524" s="284">
        <v>0.8979166666666667</v>
      </c>
      <c r="J524" s="10" t="s">
        <v>124</v>
      </c>
      <c r="K524" s="282" t="s">
        <v>682</v>
      </c>
      <c r="L524" s="576"/>
      <c r="M524" s="10"/>
      <c r="N524" s="577"/>
      <c r="O524" s="578"/>
      <c r="P524" s="577"/>
      <c r="Q524" s="579"/>
      <c r="R524" s="579"/>
    </row>
    <row r="525" spans="1:18" ht="15">
      <c r="A525" s="313">
        <v>526</v>
      </c>
      <c r="B525" s="11" t="s">
        <v>162</v>
      </c>
      <c r="C525" s="435" t="s">
        <v>163</v>
      </c>
      <c r="D525" s="10">
        <v>3850</v>
      </c>
      <c r="E525" s="10" t="s">
        <v>236</v>
      </c>
      <c r="F525" s="255">
        <v>45787</v>
      </c>
      <c r="G525" s="446" t="s">
        <v>87</v>
      </c>
      <c r="H525" s="10" t="s">
        <v>106</v>
      </c>
      <c r="I525" s="284">
        <v>0.90416666666666667</v>
      </c>
      <c r="J525" s="10" t="s">
        <v>122</v>
      </c>
      <c r="K525" s="282" t="s">
        <v>683</v>
      </c>
      <c r="L525" s="576"/>
      <c r="M525" s="10"/>
      <c r="N525" s="577"/>
      <c r="O525" s="578"/>
      <c r="P525" s="577"/>
      <c r="Q525" s="579"/>
      <c r="R525" s="579"/>
    </row>
    <row r="526" spans="1:18" ht="15">
      <c r="A526" s="313">
        <v>527</v>
      </c>
      <c r="B526" s="285" t="s">
        <v>162</v>
      </c>
      <c r="C526" s="435" t="s">
        <v>163</v>
      </c>
      <c r="D526" s="263">
        <v>3850</v>
      </c>
      <c r="E526" s="263" t="s">
        <v>236</v>
      </c>
      <c r="F526" s="255">
        <v>45787</v>
      </c>
      <c r="G526" s="446" t="s">
        <v>87</v>
      </c>
      <c r="H526" s="263" t="s">
        <v>107</v>
      </c>
      <c r="I526" s="264">
        <v>0.90694444444444444</v>
      </c>
      <c r="J526" s="263" t="s">
        <v>113</v>
      </c>
      <c r="K526" s="265" t="s">
        <v>654</v>
      </c>
      <c r="L526" s="580"/>
      <c r="M526" s="263"/>
      <c r="N526" s="581"/>
      <c r="O526" s="582"/>
      <c r="P526" s="581"/>
      <c r="Q526" s="583"/>
      <c r="R526" s="583"/>
    </row>
    <row r="527" spans="1:18" ht="15">
      <c r="A527" s="313">
        <v>528</v>
      </c>
      <c r="B527" s="11" t="s">
        <v>162</v>
      </c>
      <c r="C527" s="435" t="s">
        <v>163</v>
      </c>
      <c r="D527" s="10">
        <v>3850</v>
      </c>
      <c r="E527" s="10" t="s">
        <v>236</v>
      </c>
      <c r="F527" s="255">
        <v>45787</v>
      </c>
      <c r="G527" s="446" t="s">
        <v>87</v>
      </c>
      <c r="H527" s="10" t="s">
        <v>107</v>
      </c>
      <c r="I527" s="284">
        <v>0.9506944444444444</v>
      </c>
      <c r="J527" s="10" t="s">
        <v>119</v>
      </c>
      <c r="K527" s="282" t="s">
        <v>684</v>
      </c>
      <c r="L527" s="576"/>
      <c r="M527" s="10"/>
      <c r="N527" s="577"/>
      <c r="O527" s="578"/>
      <c r="P527" s="577"/>
      <c r="Q527" s="579"/>
      <c r="R527" s="579"/>
    </row>
    <row r="528" spans="1:18" ht="15">
      <c r="A528" s="313">
        <v>529</v>
      </c>
      <c r="B528" s="443" t="s">
        <v>166</v>
      </c>
      <c r="C528" s="435" t="s">
        <v>163</v>
      </c>
      <c r="D528" s="336" t="s">
        <v>105</v>
      </c>
      <c r="E528" s="439" t="s">
        <v>167</v>
      </c>
      <c r="F528" s="395">
        <v>45787</v>
      </c>
      <c r="G528" s="283" t="s">
        <v>89</v>
      </c>
      <c r="H528" s="370" t="s">
        <v>107</v>
      </c>
      <c r="I528" s="321">
        <v>0.38819444444444445</v>
      </c>
      <c r="J528" s="300" t="s">
        <v>118</v>
      </c>
      <c r="K528" s="267" t="s">
        <v>578</v>
      </c>
      <c r="L528" s="576"/>
      <c r="M528" s="10"/>
      <c r="N528" s="266">
        <v>269</v>
      </c>
      <c r="O528" s="306">
        <v>0.29984953703703704</v>
      </c>
      <c r="P528" s="267" t="s">
        <v>208</v>
      </c>
      <c r="Q528" s="267" t="s">
        <v>167</v>
      </c>
      <c r="R528" s="267">
        <v>3</v>
      </c>
    </row>
    <row r="529" spans="1:18" ht="15">
      <c r="A529" s="313">
        <v>531</v>
      </c>
      <c r="B529" s="443" t="s">
        <v>166</v>
      </c>
      <c r="C529" s="435" t="s">
        <v>163</v>
      </c>
      <c r="D529" s="336" t="s">
        <v>105</v>
      </c>
      <c r="E529" s="439" t="s">
        <v>167</v>
      </c>
      <c r="F529" s="395">
        <v>45787</v>
      </c>
      <c r="G529" s="283" t="s">
        <v>89</v>
      </c>
      <c r="H529" s="370" t="s">
        <v>107</v>
      </c>
      <c r="I529" s="371">
        <v>0.48819444444444443</v>
      </c>
      <c r="J529" s="301" t="s">
        <v>123</v>
      </c>
      <c r="K529" s="273" t="s">
        <v>685</v>
      </c>
      <c r="L529" s="576"/>
      <c r="M529" s="10"/>
      <c r="N529" s="577"/>
      <c r="O529" s="578"/>
      <c r="P529" s="577"/>
      <c r="Q529" s="579"/>
      <c r="R529" s="579"/>
    </row>
    <row r="530" spans="1:18" ht="15">
      <c r="A530" s="313">
        <v>532</v>
      </c>
      <c r="B530" s="11" t="s">
        <v>166</v>
      </c>
      <c r="C530" s="435" t="s">
        <v>163</v>
      </c>
      <c r="D530" s="10">
        <v>3850</v>
      </c>
      <c r="E530" s="10" t="s">
        <v>236</v>
      </c>
      <c r="F530" s="255">
        <v>45788</v>
      </c>
      <c r="G530" s="446" t="s">
        <v>87</v>
      </c>
      <c r="H530" s="10" t="s">
        <v>107</v>
      </c>
      <c r="I530" s="284">
        <v>0.38680555555555557</v>
      </c>
      <c r="J530" s="10" t="s">
        <v>122</v>
      </c>
      <c r="K530" s="282" t="s">
        <v>686</v>
      </c>
      <c r="L530" s="576"/>
      <c r="M530" s="10"/>
      <c r="N530" s="577">
        <v>299</v>
      </c>
      <c r="O530" s="578">
        <v>0.33276620370370369</v>
      </c>
      <c r="P530" s="577" t="s">
        <v>678</v>
      </c>
      <c r="Q530" s="579" t="s">
        <v>224</v>
      </c>
      <c r="R530" s="579">
        <v>18</v>
      </c>
    </row>
    <row r="531" spans="1:18" ht="45.75">
      <c r="A531" s="313">
        <v>533</v>
      </c>
      <c r="B531" s="11" t="s">
        <v>166</v>
      </c>
      <c r="C531" s="435" t="s">
        <v>163</v>
      </c>
      <c r="D531" s="10">
        <v>3850</v>
      </c>
      <c r="E531" s="10" t="s">
        <v>236</v>
      </c>
      <c r="F531" s="255">
        <v>45788</v>
      </c>
      <c r="G531" s="446" t="s">
        <v>87</v>
      </c>
      <c r="H531" s="10" t="s">
        <v>106</v>
      </c>
      <c r="I531" s="284">
        <v>0.40972222222222221</v>
      </c>
      <c r="J531" s="10" t="s">
        <v>145</v>
      </c>
      <c r="K531" s="282" t="s">
        <v>687</v>
      </c>
      <c r="L531" s="576"/>
      <c r="M531" s="10"/>
      <c r="N531" s="577"/>
      <c r="O531" s="578"/>
      <c r="P531" s="577"/>
      <c r="Q531" s="579"/>
      <c r="R531" s="579"/>
    </row>
    <row r="532" spans="1:18" ht="15">
      <c r="A532" s="313">
        <v>534</v>
      </c>
      <c r="B532" s="11" t="s">
        <v>166</v>
      </c>
      <c r="C532" s="435" t="s">
        <v>163</v>
      </c>
      <c r="D532" s="10">
        <v>3850</v>
      </c>
      <c r="E532" s="10" t="s">
        <v>236</v>
      </c>
      <c r="F532" s="255">
        <v>45788</v>
      </c>
      <c r="G532" s="446" t="s">
        <v>87</v>
      </c>
      <c r="H532" s="10" t="s">
        <v>107</v>
      </c>
      <c r="I532" s="284">
        <v>0.47708333333333336</v>
      </c>
      <c r="J532" s="10" t="s">
        <v>145</v>
      </c>
      <c r="K532" s="282" t="s">
        <v>688</v>
      </c>
      <c r="L532" s="576"/>
      <c r="M532" s="10"/>
      <c r="N532" s="577"/>
      <c r="O532" s="578"/>
      <c r="P532" s="577"/>
      <c r="Q532" s="579"/>
      <c r="R532" s="579"/>
    </row>
    <row r="533" spans="1:18" ht="15">
      <c r="A533" s="313">
        <v>535</v>
      </c>
      <c r="B533" s="11" t="s">
        <v>166</v>
      </c>
      <c r="C533" s="435" t="s">
        <v>163</v>
      </c>
      <c r="D533" s="10">
        <v>3850</v>
      </c>
      <c r="E533" s="10" t="s">
        <v>236</v>
      </c>
      <c r="F533" s="255">
        <v>45788</v>
      </c>
      <c r="G533" s="446" t="s">
        <v>87</v>
      </c>
      <c r="H533" s="10" t="s">
        <v>106</v>
      </c>
      <c r="I533" s="284">
        <v>0.48888888888888887</v>
      </c>
      <c r="J533" s="10" t="s">
        <v>122</v>
      </c>
      <c r="K533" s="282" t="s">
        <v>689</v>
      </c>
      <c r="L533" s="576"/>
      <c r="M533" s="10"/>
      <c r="N533" s="577"/>
      <c r="O533" s="578"/>
      <c r="P533" s="577"/>
      <c r="Q533" s="579"/>
      <c r="R533" s="579"/>
    </row>
    <row r="534" spans="1:18" ht="30.75">
      <c r="A534" s="313">
        <v>536</v>
      </c>
      <c r="B534" s="11" t="s">
        <v>166</v>
      </c>
      <c r="C534" s="435" t="s">
        <v>163</v>
      </c>
      <c r="D534" s="10">
        <v>3850</v>
      </c>
      <c r="E534" s="10" t="s">
        <v>236</v>
      </c>
      <c r="F534" s="255">
        <v>45788</v>
      </c>
      <c r="G534" s="446" t="s">
        <v>87</v>
      </c>
      <c r="H534" s="10" t="s">
        <v>106</v>
      </c>
      <c r="I534" s="284">
        <v>0.49444444444444446</v>
      </c>
      <c r="J534" s="10" t="s">
        <v>145</v>
      </c>
      <c r="K534" s="282" t="s">
        <v>690</v>
      </c>
      <c r="L534" s="576"/>
      <c r="M534" s="10"/>
      <c r="N534" s="577"/>
      <c r="O534" s="578"/>
      <c r="P534" s="577"/>
      <c r="Q534" s="579"/>
      <c r="R534" s="579"/>
    </row>
    <row r="535" spans="1:18" ht="30.75">
      <c r="A535" s="313">
        <v>537</v>
      </c>
      <c r="B535" s="11" t="s">
        <v>166</v>
      </c>
      <c r="C535" s="435" t="s">
        <v>163</v>
      </c>
      <c r="D535" s="10">
        <v>3850</v>
      </c>
      <c r="E535" s="10" t="s">
        <v>236</v>
      </c>
      <c r="F535" s="255">
        <v>45788</v>
      </c>
      <c r="G535" s="446" t="s">
        <v>87</v>
      </c>
      <c r="H535" s="10" t="s">
        <v>106</v>
      </c>
      <c r="I535" s="284">
        <v>0.49652777777777779</v>
      </c>
      <c r="J535" s="10" t="s">
        <v>145</v>
      </c>
      <c r="K535" s="282" t="s">
        <v>691</v>
      </c>
      <c r="L535" s="576"/>
      <c r="M535" s="10"/>
      <c r="N535" s="577"/>
      <c r="O535" s="578"/>
      <c r="P535" s="577"/>
      <c r="Q535" s="579"/>
      <c r="R535" s="579"/>
    </row>
    <row r="536" spans="1:18" ht="15">
      <c r="A536" s="313">
        <v>538</v>
      </c>
      <c r="B536" s="11" t="s">
        <v>166</v>
      </c>
      <c r="C536" s="435" t="s">
        <v>163</v>
      </c>
      <c r="D536" s="10">
        <v>3850</v>
      </c>
      <c r="E536" s="10" t="s">
        <v>236</v>
      </c>
      <c r="F536" s="255">
        <v>45788</v>
      </c>
      <c r="G536" s="446" t="s">
        <v>87</v>
      </c>
      <c r="H536" s="10" t="s">
        <v>106</v>
      </c>
      <c r="I536" s="284">
        <v>0.49722222222222223</v>
      </c>
      <c r="J536" s="10" t="s">
        <v>113</v>
      </c>
      <c r="K536" s="282" t="s">
        <v>692</v>
      </c>
      <c r="L536" s="576"/>
      <c r="M536" s="10"/>
      <c r="N536" s="577"/>
      <c r="O536" s="578"/>
      <c r="P536" s="577"/>
      <c r="Q536" s="579"/>
      <c r="R536" s="579"/>
    </row>
    <row r="537" spans="1:18" ht="15">
      <c r="A537" s="313">
        <v>539</v>
      </c>
      <c r="B537" s="11" t="s">
        <v>166</v>
      </c>
      <c r="C537" s="435" t="s">
        <v>163</v>
      </c>
      <c r="D537" s="10">
        <v>3850</v>
      </c>
      <c r="E537" s="10" t="s">
        <v>236</v>
      </c>
      <c r="F537" s="255">
        <v>45788</v>
      </c>
      <c r="G537" s="446" t="s">
        <v>87</v>
      </c>
      <c r="H537" s="10" t="s">
        <v>106</v>
      </c>
      <c r="I537" s="284">
        <v>0.51249999999999996</v>
      </c>
      <c r="J537" s="10" t="s">
        <v>145</v>
      </c>
      <c r="K537" s="282" t="s">
        <v>693</v>
      </c>
      <c r="L537" s="576"/>
      <c r="M537" s="10"/>
      <c r="N537" s="577"/>
      <c r="O537" s="578"/>
      <c r="P537" s="577"/>
      <c r="Q537" s="579"/>
      <c r="R537" s="579"/>
    </row>
    <row r="538" spans="1:18" ht="15">
      <c r="A538" s="313">
        <v>540</v>
      </c>
      <c r="B538" s="11" t="s">
        <v>166</v>
      </c>
      <c r="C538" s="435" t="s">
        <v>163</v>
      </c>
      <c r="D538" s="10">
        <v>3850</v>
      </c>
      <c r="E538" s="10" t="s">
        <v>236</v>
      </c>
      <c r="F538" s="255">
        <v>45788</v>
      </c>
      <c r="G538" s="446" t="s">
        <v>87</v>
      </c>
      <c r="H538" s="10" t="s">
        <v>107</v>
      </c>
      <c r="I538" s="284">
        <v>0.52500000000000002</v>
      </c>
      <c r="J538" s="10" t="s">
        <v>113</v>
      </c>
      <c r="K538" s="282" t="s">
        <v>694</v>
      </c>
      <c r="L538" s="576"/>
      <c r="M538" s="10"/>
      <c r="N538" s="577"/>
      <c r="O538" s="578"/>
      <c r="P538" s="577"/>
      <c r="Q538" s="579"/>
      <c r="R538" s="579"/>
    </row>
    <row r="539" spans="1:18" ht="15">
      <c r="A539" s="313">
        <v>541</v>
      </c>
      <c r="B539" s="11" t="s">
        <v>166</v>
      </c>
      <c r="C539" s="435" t="s">
        <v>163</v>
      </c>
      <c r="D539" s="10">
        <v>3850</v>
      </c>
      <c r="E539" s="10" t="s">
        <v>236</v>
      </c>
      <c r="F539" s="255">
        <v>45788</v>
      </c>
      <c r="G539" s="446" t="s">
        <v>87</v>
      </c>
      <c r="H539" s="10" t="s">
        <v>106</v>
      </c>
      <c r="I539" s="284">
        <v>0.55277777777777781</v>
      </c>
      <c r="J539" s="10" t="s">
        <v>145</v>
      </c>
      <c r="K539" s="282" t="s">
        <v>695</v>
      </c>
      <c r="L539" s="576"/>
      <c r="M539" s="10"/>
      <c r="N539" s="577"/>
      <c r="O539" s="578"/>
      <c r="P539" s="577"/>
      <c r="Q539" s="579"/>
      <c r="R539" s="579"/>
    </row>
    <row r="540" spans="1:18" ht="15">
      <c r="A540" s="313">
        <v>542</v>
      </c>
      <c r="B540" s="11" t="s">
        <v>166</v>
      </c>
      <c r="C540" s="435" t="s">
        <v>163</v>
      </c>
      <c r="D540" s="10">
        <v>3850</v>
      </c>
      <c r="E540" s="10" t="s">
        <v>236</v>
      </c>
      <c r="F540" s="255">
        <v>45788</v>
      </c>
      <c r="G540" s="446" t="s">
        <v>87</v>
      </c>
      <c r="H540" s="10" t="s">
        <v>107</v>
      </c>
      <c r="I540" s="284">
        <v>0.55347222222222225</v>
      </c>
      <c r="J540" s="10" t="s">
        <v>145</v>
      </c>
      <c r="K540" s="282" t="s">
        <v>696</v>
      </c>
      <c r="L540" s="576"/>
      <c r="M540" s="10"/>
      <c r="N540" s="577"/>
      <c r="O540" s="578"/>
      <c r="P540" s="577"/>
      <c r="Q540" s="579"/>
      <c r="R540" s="579"/>
    </row>
    <row r="541" spans="1:18" ht="30.75">
      <c r="A541" s="313">
        <v>543</v>
      </c>
      <c r="B541" s="11" t="s">
        <v>166</v>
      </c>
      <c r="C541" s="435" t="s">
        <v>163</v>
      </c>
      <c r="D541" s="10">
        <v>3850</v>
      </c>
      <c r="E541" s="10" t="s">
        <v>236</v>
      </c>
      <c r="F541" s="255">
        <v>45788</v>
      </c>
      <c r="G541" s="446" t="s">
        <v>87</v>
      </c>
      <c r="H541" s="10" t="s">
        <v>107</v>
      </c>
      <c r="I541" s="284">
        <v>0.5541666666666667</v>
      </c>
      <c r="J541" s="10" t="s">
        <v>145</v>
      </c>
      <c r="K541" s="282" t="s">
        <v>697</v>
      </c>
      <c r="L541" s="576"/>
      <c r="M541" s="10"/>
      <c r="N541" s="577"/>
      <c r="O541" s="578"/>
      <c r="P541" s="577"/>
      <c r="Q541" s="579"/>
      <c r="R541" s="579"/>
    </row>
    <row r="542" spans="1:18" ht="15">
      <c r="A542" s="313">
        <v>544</v>
      </c>
      <c r="B542" s="11" t="s">
        <v>166</v>
      </c>
      <c r="C542" s="435" t="s">
        <v>163</v>
      </c>
      <c r="D542" s="10">
        <v>3850</v>
      </c>
      <c r="E542" s="10" t="s">
        <v>236</v>
      </c>
      <c r="F542" s="255">
        <v>45788</v>
      </c>
      <c r="G542" s="446" t="s">
        <v>87</v>
      </c>
      <c r="H542" s="10" t="s">
        <v>106</v>
      </c>
      <c r="I542" s="284">
        <v>0.55486111111111114</v>
      </c>
      <c r="J542" s="10" t="s">
        <v>120</v>
      </c>
      <c r="K542" s="282" t="s">
        <v>698</v>
      </c>
      <c r="L542" s="576"/>
      <c r="M542" s="10"/>
      <c r="N542" s="577"/>
      <c r="O542" s="578"/>
      <c r="P542" s="577"/>
      <c r="Q542" s="579"/>
      <c r="R542" s="579"/>
    </row>
    <row r="543" spans="1:18" ht="30.75">
      <c r="A543" s="313">
        <v>545</v>
      </c>
      <c r="B543" s="11" t="s">
        <v>166</v>
      </c>
      <c r="C543" s="435" t="s">
        <v>163</v>
      </c>
      <c r="D543" s="10">
        <v>3850</v>
      </c>
      <c r="E543" s="10" t="s">
        <v>236</v>
      </c>
      <c r="F543" s="255">
        <v>45788</v>
      </c>
      <c r="G543" s="446" t="s">
        <v>87</v>
      </c>
      <c r="H543" s="10" t="s">
        <v>106</v>
      </c>
      <c r="I543" s="284">
        <v>0.55555555555555558</v>
      </c>
      <c r="J543" s="10" t="s">
        <v>145</v>
      </c>
      <c r="K543" s="282" t="s">
        <v>699</v>
      </c>
      <c r="L543" s="576"/>
      <c r="M543" s="10"/>
      <c r="N543" s="577"/>
      <c r="O543" s="578"/>
      <c r="P543" s="577"/>
      <c r="Q543" s="579"/>
      <c r="R543" s="579"/>
    </row>
    <row r="544" spans="1:18" ht="30.75">
      <c r="A544" s="313">
        <v>546</v>
      </c>
      <c r="B544" s="11" t="s">
        <v>166</v>
      </c>
      <c r="C544" s="435" t="s">
        <v>163</v>
      </c>
      <c r="D544" s="10">
        <v>3850</v>
      </c>
      <c r="E544" s="10" t="s">
        <v>236</v>
      </c>
      <c r="F544" s="255">
        <v>45788</v>
      </c>
      <c r="G544" s="446" t="s">
        <v>87</v>
      </c>
      <c r="H544" s="10" t="s">
        <v>106</v>
      </c>
      <c r="I544" s="284">
        <v>0.57986111111111116</v>
      </c>
      <c r="J544" s="10" t="s">
        <v>111</v>
      </c>
      <c r="K544" s="282" t="s">
        <v>700</v>
      </c>
      <c r="L544" s="576"/>
      <c r="M544" s="10"/>
      <c r="N544" s="577"/>
      <c r="O544" s="578"/>
      <c r="P544" s="577"/>
      <c r="Q544" s="579"/>
      <c r="R544" s="579"/>
    </row>
    <row r="545" spans="1:18" ht="15">
      <c r="A545" s="313">
        <v>547</v>
      </c>
      <c r="B545" s="11" t="s">
        <v>166</v>
      </c>
      <c r="C545" s="435" t="s">
        <v>163</v>
      </c>
      <c r="D545" s="10">
        <v>3850</v>
      </c>
      <c r="E545" s="10" t="s">
        <v>236</v>
      </c>
      <c r="F545" s="255">
        <v>45788</v>
      </c>
      <c r="G545" s="446" t="s">
        <v>87</v>
      </c>
      <c r="H545" s="10" t="s">
        <v>106</v>
      </c>
      <c r="I545" s="284">
        <v>0.58125000000000004</v>
      </c>
      <c r="J545" s="10" t="s">
        <v>145</v>
      </c>
      <c r="K545" s="282" t="s">
        <v>701</v>
      </c>
      <c r="L545" s="576"/>
      <c r="M545" s="10"/>
      <c r="N545" s="577"/>
      <c r="O545" s="578"/>
      <c r="P545" s="577"/>
      <c r="Q545" s="579"/>
      <c r="R545" s="579"/>
    </row>
    <row r="546" spans="1:18" ht="15">
      <c r="A546" s="313">
        <v>548</v>
      </c>
      <c r="B546" s="11" t="s">
        <v>166</v>
      </c>
      <c r="C546" s="435" t="s">
        <v>163</v>
      </c>
      <c r="D546" s="10">
        <v>3850</v>
      </c>
      <c r="E546" s="10" t="s">
        <v>236</v>
      </c>
      <c r="F546" s="255">
        <v>45788</v>
      </c>
      <c r="G546" s="446" t="s">
        <v>87</v>
      </c>
      <c r="H546" s="10" t="s">
        <v>107</v>
      </c>
      <c r="I546" s="284">
        <v>0.6430555555555556</v>
      </c>
      <c r="J546" s="10" t="s">
        <v>145</v>
      </c>
      <c r="K546" s="282" t="s">
        <v>702</v>
      </c>
      <c r="L546" s="576"/>
      <c r="M546" s="10"/>
      <c r="N546" s="577"/>
      <c r="O546" s="578"/>
      <c r="P546" s="577"/>
      <c r="Q546" s="579"/>
      <c r="R546" s="579"/>
    </row>
    <row r="547" spans="1:18" ht="15">
      <c r="A547" s="313">
        <v>549</v>
      </c>
      <c r="B547" s="285" t="s">
        <v>166</v>
      </c>
      <c r="C547" s="435" t="s">
        <v>163</v>
      </c>
      <c r="D547" s="263">
        <v>3850</v>
      </c>
      <c r="E547" s="263" t="s">
        <v>236</v>
      </c>
      <c r="F547" s="255">
        <v>45788</v>
      </c>
      <c r="G547" s="446" t="s">
        <v>87</v>
      </c>
      <c r="H547" s="263" t="s">
        <v>106</v>
      </c>
      <c r="I547" s="264">
        <v>0.64930555555555558</v>
      </c>
      <c r="J547" s="263" t="s">
        <v>145</v>
      </c>
      <c r="K547" s="265" t="s">
        <v>703</v>
      </c>
      <c r="L547" s="580"/>
      <c r="M547" s="263"/>
      <c r="N547" s="581"/>
      <c r="O547" s="582"/>
      <c r="P547" s="581"/>
      <c r="Q547" s="583"/>
      <c r="R547" s="583"/>
    </row>
    <row r="548" spans="1:18" ht="15">
      <c r="A548" s="313">
        <v>559</v>
      </c>
      <c r="B548" s="11" t="s">
        <v>162</v>
      </c>
      <c r="C548" s="435" t="s">
        <v>163</v>
      </c>
      <c r="D548" s="336" t="s">
        <v>105</v>
      </c>
      <c r="E548" s="10" t="s">
        <v>169</v>
      </c>
      <c r="F548" s="255">
        <v>45789</v>
      </c>
      <c r="G548" s="283" t="s">
        <v>89</v>
      </c>
      <c r="H548" s="10" t="s">
        <v>107</v>
      </c>
      <c r="I548" s="284">
        <v>0.61736111111111114</v>
      </c>
      <c r="J548" s="10" t="s">
        <v>117</v>
      </c>
      <c r="K548" s="282" t="s">
        <v>704</v>
      </c>
      <c r="L548" s="576"/>
      <c r="M548" s="10"/>
      <c r="N548" s="577">
        <v>213</v>
      </c>
      <c r="O548" s="578">
        <v>0.27459490740740738</v>
      </c>
      <c r="P548" s="577"/>
      <c r="Q548" s="579" t="s">
        <v>705</v>
      </c>
      <c r="R548" s="579">
        <v>10</v>
      </c>
    </row>
    <row r="549" spans="1:18" ht="15">
      <c r="A549" s="313">
        <v>560</v>
      </c>
      <c r="B549" s="11" t="s">
        <v>162</v>
      </c>
      <c r="C549" s="435" t="s">
        <v>163</v>
      </c>
      <c r="D549" s="336" t="s">
        <v>105</v>
      </c>
      <c r="E549" s="10" t="s">
        <v>169</v>
      </c>
      <c r="F549" s="255">
        <v>45789</v>
      </c>
      <c r="G549" s="283" t="s">
        <v>89</v>
      </c>
      <c r="H549" s="10" t="s">
        <v>107</v>
      </c>
      <c r="I549" s="284">
        <v>0.61041666666666672</v>
      </c>
      <c r="J549" s="10" t="s">
        <v>117</v>
      </c>
      <c r="K549" s="282" t="s">
        <v>706</v>
      </c>
      <c r="L549" s="576"/>
      <c r="M549" s="10"/>
      <c r="N549" s="577"/>
      <c r="O549" s="578"/>
      <c r="P549" s="577"/>
      <c r="Q549" s="579"/>
      <c r="R549" s="579"/>
    </row>
    <row r="550" spans="1:18" ht="15">
      <c r="A550" s="313">
        <v>561</v>
      </c>
      <c r="B550" s="11" t="s">
        <v>162</v>
      </c>
      <c r="C550" s="435" t="s">
        <v>163</v>
      </c>
      <c r="D550" s="336" t="s">
        <v>105</v>
      </c>
      <c r="E550" s="10" t="s">
        <v>169</v>
      </c>
      <c r="F550" s="255">
        <v>45789</v>
      </c>
      <c r="G550" s="283" t="s">
        <v>89</v>
      </c>
      <c r="H550" s="10" t="s">
        <v>107</v>
      </c>
      <c r="I550" s="284">
        <v>0.6381944444444444</v>
      </c>
      <c r="J550" s="10" t="s">
        <v>111</v>
      </c>
      <c r="K550" s="282" t="s">
        <v>707</v>
      </c>
      <c r="L550" s="576"/>
      <c r="M550" s="10"/>
      <c r="N550" s="577"/>
      <c r="O550" s="578"/>
      <c r="P550" s="577"/>
      <c r="Q550" s="579"/>
      <c r="R550" s="579"/>
    </row>
    <row r="551" spans="1:18" ht="15">
      <c r="A551" s="313">
        <v>562</v>
      </c>
      <c r="B551" s="11" t="s">
        <v>162</v>
      </c>
      <c r="C551" s="435" t="s">
        <v>163</v>
      </c>
      <c r="D551" s="336" t="s">
        <v>105</v>
      </c>
      <c r="E551" s="10" t="s">
        <v>169</v>
      </c>
      <c r="F551" s="255">
        <v>45789</v>
      </c>
      <c r="G551" s="283" t="s">
        <v>89</v>
      </c>
      <c r="H551" s="10" t="s">
        <v>107</v>
      </c>
      <c r="I551" s="284">
        <v>0.69166666666666665</v>
      </c>
      <c r="J551" s="10" t="s">
        <v>145</v>
      </c>
      <c r="K551" s="282" t="s">
        <v>708</v>
      </c>
      <c r="L551" s="576"/>
      <c r="M551" s="10"/>
      <c r="N551" s="577"/>
      <c r="O551" s="578"/>
      <c r="P551" s="577"/>
      <c r="Q551" s="579"/>
      <c r="R551" s="579"/>
    </row>
    <row r="552" spans="1:18" ht="15">
      <c r="A552" s="313">
        <v>563</v>
      </c>
      <c r="B552" s="11" t="s">
        <v>162</v>
      </c>
      <c r="C552" s="435" t="s">
        <v>163</v>
      </c>
      <c r="D552" s="336" t="s">
        <v>105</v>
      </c>
      <c r="E552" s="10" t="s">
        <v>169</v>
      </c>
      <c r="F552" s="255">
        <v>45789</v>
      </c>
      <c r="G552" s="283" t="s">
        <v>89</v>
      </c>
      <c r="H552" s="10" t="s">
        <v>107</v>
      </c>
      <c r="I552" s="284">
        <v>0.69305555555555554</v>
      </c>
      <c r="J552" s="10" t="s">
        <v>145</v>
      </c>
      <c r="K552" s="282" t="s">
        <v>709</v>
      </c>
      <c r="L552" s="576"/>
      <c r="M552" s="10"/>
      <c r="N552" s="577"/>
      <c r="O552" s="578"/>
      <c r="P552" s="577"/>
      <c r="Q552" s="579"/>
      <c r="R552" s="579"/>
    </row>
    <row r="553" spans="1:18" ht="15">
      <c r="A553" s="313">
        <v>564</v>
      </c>
      <c r="B553" s="11" t="s">
        <v>162</v>
      </c>
      <c r="C553" s="435" t="s">
        <v>163</v>
      </c>
      <c r="D553" s="336" t="s">
        <v>105</v>
      </c>
      <c r="E553" s="10" t="s">
        <v>169</v>
      </c>
      <c r="F553" s="255">
        <v>45789</v>
      </c>
      <c r="G553" s="283" t="s">
        <v>89</v>
      </c>
      <c r="H553" s="10" t="s">
        <v>107</v>
      </c>
      <c r="I553" s="284">
        <v>0.7104166666666667</v>
      </c>
      <c r="J553" s="10" t="s">
        <v>145</v>
      </c>
      <c r="K553" s="282" t="s">
        <v>710</v>
      </c>
      <c r="L553" s="576"/>
      <c r="M553" s="10"/>
      <c r="N553" s="577"/>
      <c r="O553" s="578"/>
      <c r="P553" s="577"/>
      <c r="Q553" s="579"/>
      <c r="R553" s="579"/>
    </row>
    <row r="554" spans="1:18" ht="15">
      <c r="A554" s="313">
        <v>565</v>
      </c>
      <c r="B554" s="11" t="s">
        <v>162</v>
      </c>
      <c r="C554" s="435" t="s">
        <v>163</v>
      </c>
      <c r="D554" s="336" t="s">
        <v>105</v>
      </c>
      <c r="E554" s="10" t="s">
        <v>169</v>
      </c>
      <c r="F554" s="255">
        <v>45789</v>
      </c>
      <c r="G554" s="283" t="s">
        <v>89</v>
      </c>
      <c r="H554" s="10" t="s">
        <v>107</v>
      </c>
      <c r="I554" s="284">
        <v>0.71111111111111114</v>
      </c>
      <c r="J554" s="10" t="s">
        <v>123</v>
      </c>
      <c r="K554" s="282" t="s">
        <v>711</v>
      </c>
      <c r="L554" s="576"/>
      <c r="M554" s="10"/>
      <c r="N554" s="577"/>
      <c r="O554" s="578"/>
      <c r="P554" s="577"/>
      <c r="Q554" s="579"/>
      <c r="R554" s="579"/>
    </row>
    <row r="555" spans="1:18" ht="15">
      <c r="A555" s="313">
        <v>566</v>
      </c>
      <c r="B555" s="11" t="s">
        <v>162</v>
      </c>
      <c r="C555" s="435" t="s">
        <v>163</v>
      </c>
      <c r="D555" s="336" t="s">
        <v>105</v>
      </c>
      <c r="E555" s="10" t="s">
        <v>169</v>
      </c>
      <c r="F555" s="255">
        <v>45789</v>
      </c>
      <c r="G555" s="283" t="s">
        <v>89</v>
      </c>
      <c r="H555" s="10" t="s">
        <v>107</v>
      </c>
      <c r="I555" s="284">
        <v>0.73124999999999996</v>
      </c>
      <c r="J555" s="10" t="s">
        <v>117</v>
      </c>
      <c r="K555" s="282" t="s">
        <v>712</v>
      </c>
      <c r="L555" s="576"/>
      <c r="M555" s="10"/>
      <c r="N555" s="577"/>
      <c r="O555" s="578"/>
      <c r="P555" s="577"/>
      <c r="Q555" s="579"/>
      <c r="R555" s="579"/>
    </row>
    <row r="556" spans="1:18" ht="15">
      <c r="A556" s="313">
        <v>567</v>
      </c>
      <c r="B556" s="11" t="s">
        <v>162</v>
      </c>
      <c r="C556" s="435" t="s">
        <v>163</v>
      </c>
      <c r="D556" s="336" t="s">
        <v>105</v>
      </c>
      <c r="E556" s="10" t="s">
        <v>169</v>
      </c>
      <c r="F556" s="255">
        <v>45789</v>
      </c>
      <c r="G556" s="283" t="s">
        <v>89</v>
      </c>
      <c r="H556" s="10" t="s">
        <v>107</v>
      </c>
      <c r="I556" s="284">
        <v>0.80069444444444449</v>
      </c>
      <c r="J556" s="10" t="s">
        <v>111</v>
      </c>
      <c r="K556" s="282" t="s">
        <v>713</v>
      </c>
      <c r="L556" s="576"/>
      <c r="M556" s="10"/>
      <c r="N556" s="577"/>
      <c r="O556" s="578"/>
      <c r="P556" s="577"/>
      <c r="Q556" s="579"/>
      <c r="R556" s="579"/>
    </row>
    <row r="557" spans="1:18" ht="15">
      <c r="A557" s="313">
        <v>568</v>
      </c>
      <c r="B557" s="285" t="s">
        <v>162</v>
      </c>
      <c r="C557" s="435" t="s">
        <v>163</v>
      </c>
      <c r="D557" s="336" t="s">
        <v>105</v>
      </c>
      <c r="E557" s="263" t="s">
        <v>169</v>
      </c>
      <c r="F557" s="255">
        <v>45789</v>
      </c>
      <c r="G557" s="283" t="s">
        <v>89</v>
      </c>
      <c r="H557" s="263" t="s">
        <v>107</v>
      </c>
      <c r="I557" s="264">
        <v>0.80555555555555558</v>
      </c>
      <c r="J557" s="263" t="s">
        <v>123</v>
      </c>
      <c r="K557" s="265" t="s">
        <v>714</v>
      </c>
      <c r="L557" s="580"/>
      <c r="M557" s="263"/>
      <c r="N557" s="581"/>
      <c r="O557" s="582"/>
      <c r="P557" s="581"/>
      <c r="Q557" s="583"/>
      <c r="R557" s="583"/>
    </row>
    <row r="558" spans="1:18" ht="15">
      <c r="A558" s="313">
        <v>569</v>
      </c>
      <c r="B558" s="11" t="s">
        <v>166</v>
      </c>
      <c r="C558" s="435" t="s">
        <v>163</v>
      </c>
      <c r="D558" s="10">
        <v>3850</v>
      </c>
      <c r="E558" s="10" t="s">
        <v>269</v>
      </c>
      <c r="F558" s="255">
        <v>45789</v>
      </c>
      <c r="G558" s="283" t="s">
        <v>89</v>
      </c>
      <c r="H558" s="10" t="s">
        <v>106</v>
      </c>
      <c r="I558" s="284">
        <v>0.31180555555555556</v>
      </c>
      <c r="J558" s="10" t="s">
        <v>117</v>
      </c>
      <c r="K558" s="282" t="s">
        <v>715</v>
      </c>
      <c r="L558" s="576"/>
      <c r="M558" s="10"/>
      <c r="N558" s="577">
        <v>218</v>
      </c>
      <c r="O558" s="578">
        <v>0.27074074074074073</v>
      </c>
      <c r="P558" s="577" t="s">
        <v>678</v>
      </c>
      <c r="Q558" s="579" t="s">
        <v>271</v>
      </c>
      <c r="R558" s="579">
        <v>17</v>
      </c>
    </row>
    <row r="559" spans="1:18" ht="15">
      <c r="A559" s="313">
        <v>570</v>
      </c>
      <c r="B559" s="11" t="s">
        <v>166</v>
      </c>
      <c r="C559" s="435" t="s">
        <v>163</v>
      </c>
      <c r="D559" s="10">
        <v>3850</v>
      </c>
      <c r="E559" s="10" t="s">
        <v>269</v>
      </c>
      <c r="F559" s="255">
        <v>45789</v>
      </c>
      <c r="G559" s="283" t="s">
        <v>89</v>
      </c>
      <c r="H559" s="10" t="s">
        <v>107</v>
      </c>
      <c r="I559" s="284">
        <v>0.33402777777777776</v>
      </c>
      <c r="J559" s="10" t="s">
        <v>119</v>
      </c>
      <c r="K559" s="282" t="s">
        <v>716</v>
      </c>
      <c r="L559" s="576"/>
      <c r="M559" s="10"/>
      <c r="N559" s="577"/>
      <c r="O559" s="578"/>
      <c r="P559" s="577"/>
      <c r="Q559" s="579"/>
      <c r="R559" s="579"/>
    </row>
    <row r="560" spans="1:18" ht="15">
      <c r="A560" s="313">
        <v>571</v>
      </c>
      <c r="B560" s="11" t="s">
        <v>166</v>
      </c>
      <c r="C560" s="435" t="s">
        <v>163</v>
      </c>
      <c r="D560" s="10">
        <v>3850</v>
      </c>
      <c r="E560" s="10" t="s">
        <v>269</v>
      </c>
      <c r="F560" s="255">
        <v>45789</v>
      </c>
      <c r="G560" s="283" t="s">
        <v>89</v>
      </c>
      <c r="H560" s="10" t="s">
        <v>107</v>
      </c>
      <c r="I560" s="284">
        <v>0.34027777777777779</v>
      </c>
      <c r="J560" s="10" t="s">
        <v>124</v>
      </c>
      <c r="K560" s="282" t="s">
        <v>717</v>
      </c>
      <c r="L560" s="576"/>
      <c r="M560" s="10"/>
      <c r="N560" s="577"/>
      <c r="O560" s="578"/>
      <c r="P560" s="577"/>
      <c r="Q560" s="579"/>
      <c r="R560" s="579"/>
    </row>
    <row r="561" spans="1:18" ht="15">
      <c r="A561" s="313">
        <v>572</v>
      </c>
      <c r="B561" s="11" t="s">
        <v>166</v>
      </c>
      <c r="C561" s="435" t="s">
        <v>163</v>
      </c>
      <c r="D561" s="10">
        <v>3850</v>
      </c>
      <c r="E561" s="10" t="s">
        <v>269</v>
      </c>
      <c r="F561" s="255">
        <v>45789</v>
      </c>
      <c r="G561" s="283" t="s">
        <v>89</v>
      </c>
      <c r="H561" s="10" t="s">
        <v>106</v>
      </c>
      <c r="I561" s="284">
        <v>0.34236111111111112</v>
      </c>
      <c r="J561" s="10" t="s">
        <v>111</v>
      </c>
      <c r="K561" s="282" t="s">
        <v>718</v>
      </c>
      <c r="L561" s="576"/>
      <c r="M561" s="10"/>
      <c r="N561" s="577"/>
      <c r="O561" s="578"/>
      <c r="P561" s="577"/>
      <c r="Q561" s="579"/>
      <c r="R561" s="579"/>
    </row>
    <row r="562" spans="1:18" ht="15">
      <c r="A562" s="313">
        <v>573</v>
      </c>
      <c r="B562" s="11" t="s">
        <v>166</v>
      </c>
      <c r="C562" s="435" t="s">
        <v>163</v>
      </c>
      <c r="D562" s="10">
        <v>3850</v>
      </c>
      <c r="E562" s="10" t="s">
        <v>269</v>
      </c>
      <c r="F562" s="255">
        <v>45789</v>
      </c>
      <c r="G562" s="283" t="s">
        <v>89</v>
      </c>
      <c r="H562" s="10" t="s">
        <v>107</v>
      </c>
      <c r="I562" s="284">
        <v>0.34791666666666665</v>
      </c>
      <c r="J562" s="10" t="s">
        <v>111</v>
      </c>
      <c r="K562" s="282" t="s">
        <v>719</v>
      </c>
      <c r="L562" s="576"/>
      <c r="M562" s="10"/>
      <c r="N562" s="577"/>
      <c r="O562" s="578"/>
      <c r="P562" s="577"/>
      <c r="Q562" s="579"/>
      <c r="R562" s="579"/>
    </row>
    <row r="563" spans="1:18" ht="15">
      <c r="A563" s="313">
        <v>574</v>
      </c>
      <c r="B563" s="11" t="s">
        <v>166</v>
      </c>
      <c r="C563" s="435" t="s">
        <v>163</v>
      </c>
      <c r="D563" s="10">
        <v>3850</v>
      </c>
      <c r="E563" s="10" t="s">
        <v>269</v>
      </c>
      <c r="F563" s="255">
        <v>45789</v>
      </c>
      <c r="G563" s="283" t="s">
        <v>89</v>
      </c>
      <c r="H563" s="10" t="s">
        <v>107</v>
      </c>
      <c r="I563" s="284">
        <v>0.30138888888888887</v>
      </c>
      <c r="J563" s="10" t="s">
        <v>124</v>
      </c>
      <c r="K563" s="282" t="s">
        <v>720</v>
      </c>
      <c r="L563" s="576"/>
      <c r="M563" s="10"/>
      <c r="N563" s="577"/>
      <c r="O563" s="578"/>
      <c r="P563" s="577"/>
      <c r="Q563" s="579"/>
      <c r="R563" s="579"/>
    </row>
    <row r="564" spans="1:18" ht="15">
      <c r="A564" s="313">
        <v>575</v>
      </c>
      <c r="B564" s="11" t="s">
        <v>166</v>
      </c>
      <c r="C564" s="435" t="s">
        <v>163</v>
      </c>
      <c r="D564" s="10">
        <v>3850</v>
      </c>
      <c r="E564" s="10" t="s">
        <v>269</v>
      </c>
      <c r="F564" s="255">
        <v>45789</v>
      </c>
      <c r="G564" s="283" t="s">
        <v>89</v>
      </c>
      <c r="H564" s="10" t="s">
        <v>106</v>
      </c>
      <c r="I564" s="284">
        <v>0.44513888888888886</v>
      </c>
      <c r="J564" s="10" t="s">
        <v>111</v>
      </c>
      <c r="K564" s="282" t="s">
        <v>721</v>
      </c>
      <c r="L564" s="576"/>
      <c r="M564" s="10"/>
      <c r="N564" s="577"/>
      <c r="O564" s="578"/>
      <c r="P564" s="577"/>
      <c r="Q564" s="579"/>
      <c r="R564" s="579"/>
    </row>
    <row r="565" spans="1:18" ht="15">
      <c r="A565" s="313">
        <v>576</v>
      </c>
      <c r="B565" s="11" t="s">
        <v>166</v>
      </c>
      <c r="C565" s="435" t="s">
        <v>163</v>
      </c>
      <c r="D565" s="10">
        <v>3850</v>
      </c>
      <c r="E565" s="10" t="s">
        <v>269</v>
      </c>
      <c r="F565" s="255">
        <v>45789</v>
      </c>
      <c r="G565" s="283" t="s">
        <v>89</v>
      </c>
      <c r="H565" s="10" t="s">
        <v>107</v>
      </c>
      <c r="I565" s="284">
        <v>0.46111111111111114</v>
      </c>
      <c r="J565" s="10" t="s">
        <v>111</v>
      </c>
      <c r="K565" s="282" t="s">
        <v>722</v>
      </c>
      <c r="L565" s="576"/>
      <c r="M565" s="10"/>
      <c r="N565" s="577"/>
      <c r="O565" s="578"/>
      <c r="P565" s="577"/>
      <c r="Q565" s="579"/>
      <c r="R565" s="579"/>
    </row>
    <row r="566" spans="1:18" ht="15">
      <c r="A566" s="313">
        <v>577</v>
      </c>
      <c r="B566" s="11" t="s">
        <v>166</v>
      </c>
      <c r="C566" s="435" t="s">
        <v>163</v>
      </c>
      <c r="D566" s="10">
        <v>3850</v>
      </c>
      <c r="E566" s="10" t="s">
        <v>269</v>
      </c>
      <c r="F566" s="255">
        <v>45789</v>
      </c>
      <c r="G566" s="283" t="s">
        <v>89</v>
      </c>
      <c r="H566" s="10" t="s">
        <v>107</v>
      </c>
      <c r="I566" s="284">
        <v>0.46319444444444446</v>
      </c>
      <c r="J566" s="10" t="s">
        <v>117</v>
      </c>
      <c r="K566" s="282" t="s">
        <v>222</v>
      </c>
      <c r="L566" s="576"/>
      <c r="M566" s="10"/>
      <c r="N566" s="577"/>
      <c r="O566" s="578"/>
      <c r="P566" s="577"/>
      <c r="Q566" s="579"/>
      <c r="R566" s="579"/>
    </row>
    <row r="567" spans="1:18" ht="15">
      <c r="A567" s="313">
        <v>578</v>
      </c>
      <c r="B567" s="11" t="s">
        <v>166</v>
      </c>
      <c r="C567" s="435" t="s">
        <v>163</v>
      </c>
      <c r="D567" s="10">
        <v>3850</v>
      </c>
      <c r="E567" s="10" t="s">
        <v>269</v>
      </c>
      <c r="F567" s="255">
        <v>45789</v>
      </c>
      <c r="G567" s="283" t="s">
        <v>89</v>
      </c>
      <c r="H567" s="10" t="s">
        <v>107</v>
      </c>
      <c r="I567" s="284">
        <v>0.46875</v>
      </c>
      <c r="J567" s="10" t="s">
        <v>118</v>
      </c>
      <c r="K567" s="282" t="s">
        <v>723</v>
      </c>
      <c r="L567" s="576"/>
      <c r="M567" s="10"/>
      <c r="N567" s="577"/>
      <c r="O567" s="578"/>
      <c r="P567" s="577"/>
      <c r="Q567" s="579"/>
      <c r="R567" s="579"/>
    </row>
    <row r="568" spans="1:18" ht="15">
      <c r="A568" s="313">
        <v>579</v>
      </c>
      <c r="B568" s="11" t="s">
        <v>166</v>
      </c>
      <c r="C568" s="435" t="s">
        <v>163</v>
      </c>
      <c r="D568" s="10">
        <v>3850</v>
      </c>
      <c r="E568" s="10" t="s">
        <v>269</v>
      </c>
      <c r="F568" s="255">
        <v>45789</v>
      </c>
      <c r="G568" s="283" t="s">
        <v>89</v>
      </c>
      <c r="H568" s="10" t="s">
        <v>107</v>
      </c>
      <c r="I568" s="284">
        <v>0.47291666666666665</v>
      </c>
      <c r="J568" s="10" t="s">
        <v>111</v>
      </c>
      <c r="K568" s="282" t="s">
        <v>724</v>
      </c>
      <c r="L568" s="576"/>
      <c r="M568" s="10"/>
      <c r="N568" s="577"/>
      <c r="O568" s="578"/>
      <c r="P568" s="577"/>
      <c r="Q568" s="579"/>
      <c r="R568" s="579"/>
    </row>
    <row r="569" spans="1:18" ht="15">
      <c r="A569" s="313">
        <v>580</v>
      </c>
      <c r="B569" s="11" t="s">
        <v>166</v>
      </c>
      <c r="C569" s="435" t="s">
        <v>163</v>
      </c>
      <c r="D569" s="10">
        <v>3850</v>
      </c>
      <c r="E569" s="10" t="s">
        <v>269</v>
      </c>
      <c r="F569" s="255">
        <v>45789</v>
      </c>
      <c r="G569" s="283" t="s">
        <v>89</v>
      </c>
      <c r="H569" s="10" t="s">
        <v>106</v>
      </c>
      <c r="I569" s="284">
        <v>0.48888888888888887</v>
      </c>
      <c r="J569" s="10" t="s">
        <v>111</v>
      </c>
      <c r="K569" s="282" t="s">
        <v>725</v>
      </c>
      <c r="L569" s="576"/>
      <c r="M569" s="10"/>
      <c r="N569" s="577"/>
      <c r="O569" s="578"/>
      <c r="P569" s="577"/>
      <c r="Q569" s="579"/>
      <c r="R569" s="579"/>
    </row>
    <row r="570" spans="1:18" ht="15">
      <c r="A570" s="313">
        <v>581</v>
      </c>
      <c r="B570" s="11" t="s">
        <v>166</v>
      </c>
      <c r="C570" s="435" t="s">
        <v>163</v>
      </c>
      <c r="D570" s="10">
        <v>3850</v>
      </c>
      <c r="E570" s="10" t="s">
        <v>269</v>
      </c>
      <c r="F570" s="255">
        <v>45789</v>
      </c>
      <c r="G570" s="283" t="s">
        <v>89</v>
      </c>
      <c r="H570" s="10" t="s">
        <v>107</v>
      </c>
      <c r="I570" s="284">
        <v>0.4909722222222222</v>
      </c>
      <c r="J570" s="10" t="s">
        <v>117</v>
      </c>
      <c r="K570" s="282" t="s">
        <v>222</v>
      </c>
      <c r="L570" s="576"/>
      <c r="M570" s="10"/>
      <c r="N570" s="577"/>
      <c r="O570" s="578"/>
      <c r="P570" s="577"/>
      <c r="Q570" s="579"/>
      <c r="R570" s="579"/>
    </row>
    <row r="571" spans="1:18" ht="15">
      <c r="A571" s="313">
        <v>582</v>
      </c>
      <c r="B571" s="11" t="s">
        <v>166</v>
      </c>
      <c r="C571" s="435" t="s">
        <v>163</v>
      </c>
      <c r="D571" s="10">
        <v>3850</v>
      </c>
      <c r="E571" s="10" t="s">
        <v>269</v>
      </c>
      <c r="F571" s="255">
        <v>45789</v>
      </c>
      <c r="G571" s="283" t="s">
        <v>89</v>
      </c>
      <c r="H571" s="10" t="s">
        <v>107</v>
      </c>
      <c r="I571" s="284">
        <v>0.49236111111111114</v>
      </c>
      <c r="J571" s="10" t="s">
        <v>116</v>
      </c>
      <c r="K571" s="282" t="s">
        <v>726</v>
      </c>
      <c r="L571" s="576"/>
      <c r="M571" s="10"/>
      <c r="N571" s="577"/>
      <c r="O571" s="578"/>
      <c r="P571" s="577"/>
      <c r="Q571" s="579"/>
      <c r="R571" s="579"/>
    </row>
    <row r="572" spans="1:18" ht="15">
      <c r="A572" s="313">
        <v>583</v>
      </c>
      <c r="B572" s="11" t="s">
        <v>166</v>
      </c>
      <c r="C572" s="435" t="s">
        <v>163</v>
      </c>
      <c r="D572" s="10">
        <v>3850</v>
      </c>
      <c r="E572" s="10" t="s">
        <v>269</v>
      </c>
      <c r="F572" s="255">
        <v>45789</v>
      </c>
      <c r="G572" s="283" t="s">
        <v>89</v>
      </c>
      <c r="H572" s="10" t="s">
        <v>106</v>
      </c>
      <c r="I572" s="284">
        <v>0.49722222222222223</v>
      </c>
      <c r="J572" s="10" t="s">
        <v>116</v>
      </c>
      <c r="K572" s="282" t="s">
        <v>727</v>
      </c>
      <c r="L572" s="576"/>
      <c r="M572" s="10"/>
      <c r="N572" s="577"/>
      <c r="O572" s="578"/>
      <c r="P572" s="577"/>
      <c r="Q572" s="579"/>
      <c r="R572" s="579"/>
    </row>
    <row r="573" spans="1:18" ht="15">
      <c r="A573" s="313">
        <v>584</v>
      </c>
      <c r="B573" s="11" t="s">
        <v>166</v>
      </c>
      <c r="C573" s="435" t="s">
        <v>163</v>
      </c>
      <c r="D573" s="10">
        <v>3850</v>
      </c>
      <c r="E573" s="10" t="s">
        <v>269</v>
      </c>
      <c r="F573" s="255">
        <v>45789</v>
      </c>
      <c r="G573" s="283" t="s">
        <v>89</v>
      </c>
      <c r="H573" s="10" t="s">
        <v>106</v>
      </c>
      <c r="I573" s="284">
        <v>0.49791666666666667</v>
      </c>
      <c r="J573" s="10" t="s">
        <v>116</v>
      </c>
      <c r="K573" s="282" t="s">
        <v>728</v>
      </c>
      <c r="L573" s="576"/>
      <c r="M573" s="10"/>
      <c r="N573" s="577"/>
      <c r="O573" s="578"/>
      <c r="P573" s="577"/>
      <c r="Q573" s="579"/>
      <c r="R573" s="579"/>
    </row>
    <row r="574" spans="1:18" ht="15">
      <c r="A574" s="313">
        <v>585</v>
      </c>
      <c r="B574" s="285" t="s">
        <v>166</v>
      </c>
      <c r="C574" s="435" t="s">
        <v>163</v>
      </c>
      <c r="D574" s="263">
        <v>3850</v>
      </c>
      <c r="E574" s="10" t="s">
        <v>269</v>
      </c>
      <c r="F574" s="255">
        <v>45789</v>
      </c>
      <c r="G574" s="283" t="s">
        <v>89</v>
      </c>
      <c r="H574" s="10" t="s">
        <v>107</v>
      </c>
      <c r="I574" s="264">
        <v>0.56041666666666667</v>
      </c>
      <c r="J574" s="263" t="s">
        <v>124</v>
      </c>
      <c r="K574" s="265" t="s">
        <v>729</v>
      </c>
      <c r="L574" s="580"/>
      <c r="M574" s="263"/>
      <c r="N574" s="581"/>
      <c r="O574" s="582"/>
      <c r="P574" s="581"/>
      <c r="Q574" s="583"/>
      <c r="R574" s="583"/>
    </row>
    <row r="575" spans="1:18" ht="15">
      <c r="A575" s="313">
        <v>586</v>
      </c>
      <c r="B575" s="11" t="s">
        <v>162</v>
      </c>
      <c r="C575" s="435" t="s">
        <v>163</v>
      </c>
      <c r="D575" s="10">
        <v>3850</v>
      </c>
      <c r="E575" s="10" t="s">
        <v>236</v>
      </c>
      <c r="F575" s="255">
        <v>45789</v>
      </c>
      <c r="G575" s="283" t="s">
        <v>89</v>
      </c>
      <c r="H575" s="10" t="s">
        <v>107</v>
      </c>
      <c r="I575" s="284">
        <v>0.64097222222222228</v>
      </c>
      <c r="J575" s="10" t="s">
        <v>47</v>
      </c>
      <c r="K575" s="282" t="s">
        <v>730</v>
      </c>
      <c r="L575" s="576"/>
      <c r="M575" s="10"/>
      <c r="N575" s="577">
        <v>300</v>
      </c>
      <c r="O575" s="578">
        <v>0.46112268518518518</v>
      </c>
      <c r="P575" s="577" t="s">
        <v>238</v>
      </c>
      <c r="Q575" s="579" t="s">
        <v>224</v>
      </c>
      <c r="R575" s="579">
        <v>20</v>
      </c>
    </row>
    <row r="576" spans="1:18" ht="15">
      <c r="A576" s="313">
        <v>587</v>
      </c>
      <c r="B576" s="11" t="s">
        <v>162</v>
      </c>
      <c r="C576" s="435" t="s">
        <v>163</v>
      </c>
      <c r="D576" s="10">
        <v>3850</v>
      </c>
      <c r="E576" s="10" t="s">
        <v>236</v>
      </c>
      <c r="F576" s="255">
        <v>45789</v>
      </c>
      <c r="G576" s="283" t="s">
        <v>89</v>
      </c>
      <c r="H576" s="10" t="s">
        <v>106</v>
      </c>
      <c r="I576" s="284">
        <v>0.6479166666666667</v>
      </c>
      <c r="J576" s="10" t="s">
        <v>111</v>
      </c>
      <c r="K576" s="282" t="s">
        <v>731</v>
      </c>
      <c r="L576" s="576"/>
      <c r="M576" s="10"/>
      <c r="N576" s="577"/>
      <c r="O576" s="578"/>
      <c r="P576" s="577"/>
      <c r="Q576" s="579"/>
      <c r="R576" s="579"/>
    </row>
    <row r="577" spans="1:18" ht="15">
      <c r="A577" s="313">
        <v>588</v>
      </c>
      <c r="B577" s="11" t="s">
        <v>162</v>
      </c>
      <c r="C577" s="435" t="s">
        <v>163</v>
      </c>
      <c r="D577" s="10">
        <v>3850</v>
      </c>
      <c r="E577" s="10" t="s">
        <v>236</v>
      </c>
      <c r="F577" s="255">
        <v>45789</v>
      </c>
      <c r="G577" s="283" t="s">
        <v>89</v>
      </c>
      <c r="H577" s="10" t="s">
        <v>106</v>
      </c>
      <c r="I577" s="284">
        <v>0.66388888888888886</v>
      </c>
      <c r="J577" s="10" t="s">
        <v>111</v>
      </c>
      <c r="K577" s="282" t="s">
        <v>732</v>
      </c>
      <c r="L577" s="576"/>
      <c r="M577" s="10"/>
      <c r="N577" s="577"/>
      <c r="O577" s="578"/>
      <c r="P577" s="577"/>
      <c r="Q577" s="579"/>
      <c r="R577" s="579"/>
    </row>
    <row r="578" spans="1:18" ht="15">
      <c r="A578" s="313">
        <v>589</v>
      </c>
      <c r="B578" s="11" t="s">
        <v>162</v>
      </c>
      <c r="C578" s="435" t="s">
        <v>163</v>
      </c>
      <c r="D578" s="10">
        <v>3850</v>
      </c>
      <c r="E578" s="10" t="s">
        <v>236</v>
      </c>
      <c r="F578" s="255">
        <v>45789</v>
      </c>
      <c r="G578" s="283" t="s">
        <v>89</v>
      </c>
      <c r="H578" s="10" t="s">
        <v>106</v>
      </c>
      <c r="I578" s="284">
        <v>0.66666666666666663</v>
      </c>
      <c r="J578" s="10" t="s">
        <v>111</v>
      </c>
      <c r="K578" s="282" t="s">
        <v>733</v>
      </c>
      <c r="L578" s="576"/>
      <c r="M578" s="10"/>
      <c r="N578" s="577"/>
      <c r="O578" s="578"/>
      <c r="P578" s="577"/>
      <c r="Q578" s="579"/>
      <c r="R578" s="579"/>
    </row>
    <row r="579" spans="1:18" ht="15">
      <c r="A579" s="313">
        <v>590</v>
      </c>
      <c r="B579" s="11" t="s">
        <v>162</v>
      </c>
      <c r="C579" s="435" t="s">
        <v>163</v>
      </c>
      <c r="D579" s="10">
        <v>3850</v>
      </c>
      <c r="E579" s="10" t="s">
        <v>236</v>
      </c>
      <c r="F579" s="255">
        <v>45789</v>
      </c>
      <c r="G579" s="283" t="s">
        <v>89</v>
      </c>
      <c r="H579" s="10" t="s">
        <v>106</v>
      </c>
      <c r="I579" s="284">
        <v>0.66736111111111107</v>
      </c>
      <c r="J579" s="10" t="s">
        <v>111</v>
      </c>
      <c r="K579" s="282" t="s">
        <v>734</v>
      </c>
      <c r="L579" s="576"/>
      <c r="M579" s="10"/>
      <c r="N579" s="577"/>
      <c r="O579" s="578"/>
      <c r="P579" s="577"/>
      <c r="Q579" s="579"/>
      <c r="R579" s="579"/>
    </row>
    <row r="580" spans="1:18" ht="15">
      <c r="A580" s="313">
        <v>591</v>
      </c>
      <c r="B580" s="11" t="s">
        <v>162</v>
      </c>
      <c r="C580" s="435" t="s">
        <v>163</v>
      </c>
      <c r="D580" s="10">
        <v>3850</v>
      </c>
      <c r="E580" s="10" t="s">
        <v>236</v>
      </c>
      <c r="F580" s="255">
        <v>45789</v>
      </c>
      <c r="G580" s="283" t="s">
        <v>89</v>
      </c>
      <c r="H580" s="10" t="s">
        <v>107</v>
      </c>
      <c r="I580" s="284">
        <v>0.66874999999999996</v>
      </c>
      <c r="J580" s="10" t="s">
        <v>111</v>
      </c>
      <c r="K580" s="282" t="s">
        <v>735</v>
      </c>
      <c r="L580" s="576"/>
      <c r="M580" s="10"/>
      <c r="N580" s="577"/>
      <c r="O580" s="578"/>
      <c r="P580" s="577"/>
      <c r="Q580" s="579"/>
      <c r="R580" s="579"/>
    </row>
    <row r="581" spans="1:18" ht="15">
      <c r="A581" s="313">
        <v>592</v>
      </c>
      <c r="B581" s="11" t="s">
        <v>162</v>
      </c>
      <c r="C581" s="435" t="s">
        <v>163</v>
      </c>
      <c r="D581" s="10">
        <v>3850</v>
      </c>
      <c r="E581" s="10" t="s">
        <v>236</v>
      </c>
      <c r="F581" s="255">
        <v>45789</v>
      </c>
      <c r="G581" s="283" t="s">
        <v>89</v>
      </c>
      <c r="H581" s="10" t="s">
        <v>106</v>
      </c>
      <c r="I581" s="284">
        <v>0.67986111111111114</v>
      </c>
      <c r="J581" s="10" t="s">
        <v>145</v>
      </c>
      <c r="K581" s="282" t="s">
        <v>736</v>
      </c>
      <c r="L581" s="576"/>
      <c r="M581" s="10"/>
      <c r="N581" s="577"/>
      <c r="O581" s="578"/>
      <c r="P581" s="577"/>
      <c r="Q581" s="579"/>
      <c r="R581" s="579"/>
    </row>
    <row r="582" spans="1:18" ht="15">
      <c r="A582" s="313">
        <v>593</v>
      </c>
      <c r="B582" s="11" t="s">
        <v>162</v>
      </c>
      <c r="C582" s="435" t="s">
        <v>163</v>
      </c>
      <c r="D582" s="10">
        <v>3850</v>
      </c>
      <c r="E582" s="10" t="s">
        <v>236</v>
      </c>
      <c r="F582" s="255">
        <v>45789</v>
      </c>
      <c r="G582" s="283" t="s">
        <v>89</v>
      </c>
      <c r="H582" s="10" t="s">
        <v>107</v>
      </c>
      <c r="I582" s="284">
        <v>0.68125000000000002</v>
      </c>
      <c r="J582" s="10" t="s">
        <v>145</v>
      </c>
      <c r="K582" s="282" t="s">
        <v>737</v>
      </c>
      <c r="L582" s="576"/>
      <c r="M582" s="10"/>
      <c r="N582" s="577"/>
      <c r="O582" s="578"/>
      <c r="P582" s="577"/>
      <c r="Q582" s="579"/>
      <c r="R582" s="579"/>
    </row>
    <row r="583" spans="1:18" ht="15">
      <c r="A583" s="313">
        <v>594</v>
      </c>
      <c r="B583" s="11" t="s">
        <v>162</v>
      </c>
      <c r="C583" s="435" t="s">
        <v>163</v>
      </c>
      <c r="D583" s="10">
        <v>3850</v>
      </c>
      <c r="E583" s="10" t="s">
        <v>236</v>
      </c>
      <c r="F583" s="255">
        <v>45789</v>
      </c>
      <c r="G583" s="283" t="s">
        <v>89</v>
      </c>
      <c r="H583" s="10" t="s">
        <v>107</v>
      </c>
      <c r="I583" s="284">
        <v>0.68472222222222223</v>
      </c>
      <c r="J583" s="10" t="s">
        <v>145</v>
      </c>
      <c r="K583" s="282" t="s">
        <v>738</v>
      </c>
      <c r="L583" s="576"/>
      <c r="M583" s="10"/>
      <c r="N583" s="577"/>
      <c r="O583" s="578"/>
      <c r="P583" s="577"/>
      <c r="Q583" s="579"/>
      <c r="R583" s="579"/>
    </row>
    <row r="584" spans="1:18" ht="15">
      <c r="A584" s="313">
        <v>595</v>
      </c>
      <c r="B584" s="11" t="s">
        <v>162</v>
      </c>
      <c r="C584" s="435" t="s">
        <v>163</v>
      </c>
      <c r="D584" s="10">
        <v>3850</v>
      </c>
      <c r="E584" s="10" t="s">
        <v>236</v>
      </c>
      <c r="F584" s="255">
        <v>45789</v>
      </c>
      <c r="G584" s="283" t="s">
        <v>89</v>
      </c>
      <c r="H584" s="10" t="s">
        <v>107</v>
      </c>
      <c r="I584" s="284">
        <v>0.68819444444444444</v>
      </c>
      <c r="J584" s="10" t="s">
        <v>145</v>
      </c>
      <c r="K584" s="282" t="s">
        <v>739</v>
      </c>
      <c r="L584" s="576"/>
      <c r="M584" s="10"/>
      <c r="N584" s="577"/>
      <c r="O584" s="578"/>
      <c r="P584" s="577"/>
      <c r="Q584" s="579"/>
      <c r="R584" s="579"/>
    </row>
    <row r="585" spans="1:18" ht="15">
      <c r="A585" s="313">
        <v>596</v>
      </c>
      <c r="B585" s="11" t="s">
        <v>162</v>
      </c>
      <c r="C585" s="435" t="s">
        <v>163</v>
      </c>
      <c r="D585" s="10">
        <v>3850</v>
      </c>
      <c r="E585" s="10" t="s">
        <v>236</v>
      </c>
      <c r="F585" s="255">
        <v>45789</v>
      </c>
      <c r="G585" s="283" t="s">
        <v>89</v>
      </c>
      <c r="H585" s="10" t="s">
        <v>106</v>
      </c>
      <c r="I585" s="284">
        <v>0.69097222222222221</v>
      </c>
      <c r="J585" s="10" t="s">
        <v>124</v>
      </c>
      <c r="K585" s="282" t="s">
        <v>740</v>
      </c>
      <c r="L585" s="576"/>
      <c r="M585" s="10"/>
      <c r="N585" s="577"/>
      <c r="O585" s="578"/>
      <c r="P585" s="577"/>
      <c r="Q585" s="579"/>
      <c r="R585" s="579"/>
    </row>
    <row r="586" spans="1:18" ht="15">
      <c r="A586" s="313">
        <v>597</v>
      </c>
      <c r="B586" s="11" t="s">
        <v>162</v>
      </c>
      <c r="C586" s="435" t="s">
        <v>163</v>
      </c>
      <c r="D586" s="10">
        <v>3850</v>
      </c>
      <c r="E586" s="10" t="s">
        <v>236</v>
      </c>
      <c r="F586" s="255">
        <v>45789</v>
      </c>
      <c r="G586" s="283" t="s">
        <v>89</v>
      </c>
      <c r="H586" s="10" t="s">
        <v>107</v>
      </c>
      <c r="I586" s="284">
        <v>0.69097222222222221</v>
      </c>
      <c r="J586" s="10" t="s">
        <v>124</v>
      </c>
      <c r="K586" s="282" t="s">
        <v>741</v>
      </c>
      <c r="L586" s="576"/>
      <c r="M586" s="10"/>
      <c r="N586" s="577"/>
      <c r="O586" s="578"/>
      <c r="P586" s="577"/>
      <c r="Q586" s="579"/>
      <c r="R586" s="579"/>
    </row>
    <row r="587" spans="1:18" ht="15">
      <c r="A587" s="313">
        <v>598</v>
      </c>
      <c r="B587" s="11" t="s">
        <v>162</v>
      </c>
      <c r="C587" s="435" t="s">
        <v>163</v>
      </c>
      <c r="D587" s="10">
        <v>3850</v>
      </c>
      <c r="E587" s="10" t="s">
        <v>236</v>
      </c>
      <c r="F587" s="255">
        <v>45789</v>
      </c>
      <c r="G587" s="283" t="s">
        <v>89</v>
      </c>
      <c r="H587" s="10" t="s">
        <v>107</v>
      </c>
      <c r="I587" s="284">
        <v>0.69791666666666663</v>
      </c>
      <c r="J587" s="10" t="s">
        <v>117</v>
      </c>
      <c r="K587" s="282" t="s">
        <v>742</v>
      </c>
      <c r="L587" s="576"/>
      <c r="M587" s="10"/>
      <c r="N587" s="577"/>
      <c r="O587" s="578"/>
      <c r="P587" s="577"/>
      <c r="Q587" s="579"/>
      <c r="R587" s="579"/>
    </row>
    <row r="588" spans="1:18" ht="15">
      <c r="A588" s="313">
        <v>599</v>
      </c>
      <c r="B588" s="11" t="s">
        <v>162</v>
      </c>
      <c r="C588" s="435" t="s">
        <v>163</v>
      </c>
      <c r="D588" s="10">
        <v>3850</v>
      </c>
      <c r="E588" s="10" t="s">
        <v>236</v>
      </c>
      <c r="F588" s="255">
        <v>45789</v>
      </c>
      <c r="G588" s="283" t="s">
        <v>89</v>
      </c>
      <c r="H588" s="10" t="s">
        <v>107</v>
      </c>
      <c r="I588" s="284">
        <v>0.73611111111111116</v>
      </c>
      <c r="J588" s="10" t="s">
        <v>124</v>
      </c>
      <c r="K588" s="282" t="s">
        <v>743</v>
      </c>
      <c r="L588" s="576"/>
      <c r="M588" s="10"/>
      <c r="N588" s="577"/>
      <c r="O588" s="578"/>
      <c r="P588" s="577"/>
      <c r="Q588" s="579"/>
      <c r="R588" s="579"/>
    </row>
    <row r="589" spans="1:18" ht="15">
      <c r="A589" s="313">
        <v>600</v>
      </c>
      <c r="B589" s="11" t="s">
        <v>162</v>
      </c>
      <c r="C589" s="435" t="s">
        <v>163</v>
      </c>
      <c r="D589" s="10">
        <v>3850</v>
      </c>
      <c r="E589" s="10" t="s">
        <v>236</v>
      </c>
      <c r="F589" s="255">
        <v>45789</v>
      </c>
      <c r="G589" s="283" t="s">
        <v>89</v>
      </c>
      <c r="H589" s="10" t="s">
        <v>107</v>
      </c>
      <c r="I589" s="284">
        <v>0.73819444444444449</v>
      </c>
      <c r="J589" s="10" t="s">
        <v>124</v>
      </c>
      <c r="K589" s="282" t="s">
        <v>744</v>
      </c>
      <c r="L589" s="576"/>
      <c r="M589" s="10"/>
      <c r="N589" s="577"/>
      <c r="O589" s="578"/>
      <c r="P589" s="577"/>
      <c r="Q589" s="579"/>
      <c r="R589" s="579"/>
    </row>
    <row r="590" spans="1:18" ht="15">
      <c r="A590" s="313">
        <v>601</v>
      </c>
      <c r="B590" s="11" t="s">
        <v>162</v>
      </c>
      <c r="C590" s="435" t="s">
        <v>163</v>
      </c>
      <c r="D590" s="10">
        <v>3850</v>
      </c>
      <c r="E590" s="10" t="s">
        <v>236</v>
      </c>
      <c r="F590" s="255">
        <v>45789</v>
      </c>
      <c r="G590" s="283" t="s">
        <v>89</v>
      </c>
      <c r="H590" s="10" t="s">
        <v>107</v>
      </c>
      <c r="I590" s="284">
        <v>0.79236111111111107</v>
      </c>
      <c r="J590" s="10" t="s">
        <v>111</v>
      </c>
      <c r="K590" s="282" t="s">
        <v>745</v>
      </c>
      <c r="L590" s="576"/>
      <c r="M590" s="10"/>
      <c r="N590" s="577"/>
      <c r="O590" s="578"/>
      <c r="P590" s="577"/>
      <c r="Q590" s="579"/>
      <c r="R590" s="579"/>
    </row>
    <row r="591" spans="1:18" ht="15">
      <c r="A591" s="313">
        <v>596</v>
      </c>
      <c r="B591" s="11" t="s">
        <v>162</v>
      </c>
      <c r="C591" s="435" t="s">
        <v>163</v>
      </c>
      <c r="D591" s="10">
        <v>3850</v>
      </c>
      <c r="E591" s="10" t="s">
        <v>236</v>
      </c>
      <c r="F591" s="255">
        <v>45789</v>
      </c>
      <c r="G591" s="283" t="s">
        <v>89</v>
      </c>
      <c r="H591" s="10" t="s">
        <v>106</v>
      </c>
      <c r="I591" s="284">
        <v>0.82499999999999996</v>
      </c>
      <c r="J591" s="10" t="s">
        <v>120</v>
      </c>
      <c r="K591" s="282" t="s">
        <v>746</v>
      </c>
      <c r="L591" s="576"/>
      <c r="M591" s="10"/>
      <c r="N591" s="577"/>
      <c r="O591" s="578"/>
      <c r="P591" s="577"/>
      <c r="Q591" s="579"/>
      <c r="R591" s="579"/>
    </row>
    <row r="592" spans="1:18" ht="15">
      <c r="A592" s="313">
        <v>603</v>
      </c>
      <c r="B592" s="11" t="s">
        <v>162</v>
      </c>
      <c r="C592" s="435" t="s">
        <v>163</v>
      </c>
      <c r="D592" s="10">
        <v>3850</v>
      </c>
      <c r="E592" s="10" t="s">
        <v>236</v>
      </c>
      <c r="F592" s="255">
        <v>45789</v>
      </c>
      <c r="G592" s="283" t="s">
        <v>89</v>
      </c>
      <c r="H592" s="10" t="s">
        <v>107</v>
      </c>
      <c r="I592" s="284">
        <v>0.87916666666666665</v>
      </c>
      <c r="J592" s="10" t="s">
        <v>119</v>
      </c>
      <c r="K592" s="282" t="s">
        <v>747</v>
      </c>
      <c r="L592" s="576"/>
      <c r="M592" s="10"/>
      <c r="N592" s="577"/>
      <c r="O592" s="578"/>
      <c r="P592" s="577"/>
      <c r="Q592" s="579"/>
      <c r="R592" s="579"/>
    </row>
    <row r="593" spans="1:18" ht="15">
      <c r="A593" s="313">
        <v>604</v>
      </c>
      <c r="B593" s="11" t="s">
        <v>162</v>
      </c>
      <c r="C593" s="435" t="s">
        <v>163</v>
      </c>
      <c r="D593" s="10">
        <v>3850</v>
      </c>
      <c r="E593" s="10" t="s">
        <v>236</v>
      </c>
      <c r="F593" s="255">
        <v>45790</v>
      </c>
      <c r="G593" s="283" t="s">
        <v>89</v>
      </c>
      <c r="H593" s="10" t="s">
        <v>107</v>
      </c>
      <c r="I593" s="284">
        <v>2.0833333333333333E-3</v>
      </c>
      <c r="J593" s="10" t="s">
        <v>111</v>
      </c>
      <c r="K593" s="282" t="s">
        <v>748</v>
      </c>
      <c r="L593" s="576"/>
      <c r="M593" s="10"/>
      <c r="N593" s="577"/>
      <c r="O593" s="578"/>
      <c r="P593" s="577"/>
      <c r="Q593" s="579"/>
      <c r="R593" s="579"/>
    </row>
    <row r="594" spans="1:18" ht="15">
      <c r="A594" s="313">
        <v>605</v>
      </c>
      <c r="B594" s="285" t="s">
        <v>162</v>
      </c>
      <c r="C594" s="435" t="s">
        <v>163</v>
      </c>
      <c r="D594" s="263">
        <v>3850</v>
      </c>
      <c r="E594" s="263" t="s">
        <v>236</v>
      </c>
      <c r="F594" s="255">
        <v>45790</v>
      </c>
      <c r="G594" s="283" t="s">
        <v>89</v>
      </c>
      <c r="H594" s="263" t="s">
        <v>107</v>
      </c>
      <c r="I594" s="264">
        <v>9.7222222222222224E-3</v>
      </c>
      <c r="J594" s="263" t="s">
        <v>111</v>
      </c>
      <c r="K594" s="265" t="s">
        <v>748</v>
      </c>
      <c r="L594" s="580"/>
      <c r="M594" s="263"/>
      <c r="N594" s="581"/>
      <c r="O594" s="582"/>
      <c r="P594" s="581"/>
      <c r="Q594" s="583"/>
      <c r="R594" s="583"/>
    </row>
    <row r="595" spans="1:18" ht="15">
      <c r="A595" s="313">
        <v>606</v>
      </c>
      <c r="B595" s="11" t="s">
        <v>166</v>
      </c>
      <c r="C595" s="435" t="s">
        <v>163</v>
      </c>
      <c r="D595" s="336" t="s">
        <v>105</v>
      </c>
      <c r="E595" s="10" t="s">
        <v>174</v>
      </c>
      <c r="F595" s="255">
        <v>45789</v>
      </c>
      <c r="G595" s="283" t="s">
        <v>89</v>
      </c>
      <c r="H595" s="10" t="s">
        <v>107</v>
      </c>
      <c r="I595" s="284">
        <v>0.36875000000000002</v>
      </c>
      <c r="J595" s="10" t="s">
        <v>116</v>
      </c>
      <c r="K595" s="282" t="s">
        <v>749</v>
      </c>
      <c r="L595" s="576"/>
      <c r="M595" s="10"/>
      <c r="N595" s="577">
        <v>210</v>
      </c>
      <c r="O595" s="578">
        <v>0.20766203703703703</v>
      </c>
      <c r="P595" s="577"/>
      <c r="Q595" s="579" t="s">
        <v>180</v>
      </c>
      <c r="R595" s="579">
        <v>11</v>
      </c>
    </row>
    <row r="596" spans="1:18" ht="15">
      <c r="A596" s="313">
        <v>607</v>
      </c>
      <c r="B596" s="11" t="s">
        <v>166</v>
      </c>
      <c r="C596" s="435" t="s">
        <v>163</v>
      </c>
      <c r="D596" s="336" t="s">
        <v>105</v>
      </c>
      <c r="E596" s="10" t="s">
        <v>174</v>
      </c>
      <c r="F596" s="255">
        <v>45789</v>
      </c>
      <c r="G596" s="283" t="s">
        <v>89</v>
      </c>
      <c r="H596" s="10" t="s">
        <v>107</v>
      </c>
      <c r="I596" s="284">
        <v>0.37916666666666665</v>
      </c>
      <c r="J596" s="10" t="s">
        <v>116</v>
      </c>
      <c r="K596" s="282" t="s">
        <v>750</v>
      </c>
      <c r="L596" s="576"/>
      <c r="M596" s="10"/>
      <c r="N596" s="577"/>
      <c r="O596" s="578"/>
      <c r="P596" s="577"/>
      <c r="Q596" s="579"/>
      <c r="R596" s="579"/>
    </row>
    <row r="597" spans="1:18" ht="15">
      <c r="A597" s="313">
        <v>608</v>
      </c>
      <c r="B597" s="11" t="s">
        <v>166</v>
      </c>
      <c r="C597" s="435" t="s">
        <v>163</v>
      </c>
      <c r="D597" s="336" t="s">
        <v>105</v>
      </c>
      <c r="E597" s="10" t="s">
        <v>174</v>
      </c>
      <c r="F597" s="255">
        <v>45789</v>
      </c>
      <c r="G597" s="283" t="s">
        <v>89</v>
      </c>
      <c r="H597" s="10" t="s">
        <v>107</v>
      </c>
      <c r="I597" s="284">
        <v>0.3840277777777778</v>
      </c>
      <c r="J597" s="10" t="s">
        <v>116</v>
      </c>
      <c r="K597" s="282" t="s">
        <v>751</v>
      </c>
      <c r="L597" s="576"/>
      <c r="M597" s="10"/>
      <c r="N597" s="577"/>
      <c r="O597" s="578"/>
      <c r="P597" s="577"/>
      <c r="Q597" s="579"/>
      <c r="R597" s="579"/>
    </row>
    <row r="598" spans="1:18" ht="30.75">
      <c r="A598" s="313">
        <v>609</v>
      </c>
      <c r="B598" s="11" t="s">
        <v>166</v>
      </c>
      <c r="C598" s="435" t="s">
        <v>163</v>
      </c>
      <c r="D598" s="336" t="s">
        <v>105</v>
      </c>
      <c r="E598" s="10" t="s">
        <v>174</v>
      </c>
      <c r="F598" s="255">
        <v>45789</v>
      </c>
      <c r="G598" s="283" t="s">
        <v>89</v>
      </c>
      <c r="H598" s="10" t="s">
        <v>107</v>
      </c>
      <c r="I598" s="284">
        <v>0.39374999999999999</v>
      </c>
      <c r="J598" s="10" t="s">
        <v>116</v>
      </c>
      <c r="K598" s="282" t="s">
        <v>752</v>
      </c>
      <c r="L598" s="576"/>
      <c r="M598" s="10"/>
      <c r="N598" s="577"/>
      <c r="O598" s="578"/>
      <c r="P598" s="577"/>
      <c r="Q598" s="579"/>
      <c r="R598" s="579"/>
    </row>
    <row r="599" spans="1:18" ht="15">
      <c r="A599" s="313">
        <v>610</v>
      </c>
      <c r="B599" s="11" t="s">
        <v>166</v>
      </c>
      <c r="C599" s="435" t="s">
        <v>163</v>
      </c>
      <c r="D599" s="336" t="s">
        <v>105</v>
      </c>
      <c r="E599" s="10" t="s">
        <v>174</v>
      </c>
      <c r="F599" s="255">
        <v>45789</v>
      </c>
      <c r="G599" s="283" t="s">
        <v>89</v>
      </c>
      <c r="H599" s="10" t="s">
        <v>107</v>
      </c>
      <c r="I599" s="284">
        <v>0.39652777777777776</v>
      </c>
      <c r="J599" s="10" t="s">
        <v>145</v>
      </c>
      <c r="K599" s="282" t="s">
        <v>753</v>
      </c>
      <c r="L599" s="576"/>
      <c r="M599" s="10"/>
      <c r="N599" s="577"/>
      <c r="O599" s="578"/>
      <c r="P599" s="577"/>
      <c r="Q599" s="579"/>
      <c r="R599" s="579"/>
    </row>
    <row r="600" spans="1:18" ht="15">
      <c r="A600" s="313">
        <v>611</v>
      </c>
      <c r="B600" s="11" t="s">
        <v>166</v>
      </c>
      <c r="C600" s="435" t="s">
        <v>163</v>
      </c>
      <c r="D600" s="336" t="s">
        <v>105</v>
      </c>
      <c r="E600" s="10" t="s">
        <v>174</v>
      </c>
      <c r="F600" s="255">
        <v>45789</v>
      </c>
      <c r="G600" s="283" t="s">
        <v>89</v>
      </c>
      <c r="H600" s="10" t="s">
        <v>107</v>
      </c>
      <c r="I600" s="284">
        <v>0.41111111111111109</v>
      </c>
      <c r="J600" s="10" t="s">
        <v>145</v>
      </c>
      <c r="K600" s="282" t="s">
        <v>754</v>
      </c>
      <c r="L600" s="576"/>
      <c r="M600" s="10"/>
      <c r="N600" s="577"/>
      <c r="O600" s="578"/>
      <c r="P600" s="577"/>
      <c r="Q600" s="579"/>
      <c r="R600" s="579"/>
    </row>
    <row r="601" spans="1:18" ht="15">
      <c r="A601" s="313">
        <v>612</v>
      </c>
      <c r="B601" s="11" t="s">
        <v>166</v>
      </c>
      <c r="C601" s="435" t="s">
        <v>163</v>
      </c>
      <c r="D601" s="336" t="s">
        <v>105</v>
      </c>
      <c r="E601" s="10" t="s">
        <v>174</v>
      </c>
      <c r="F601" s="255">
        <v>45789</v>
      </c>
      <c r="G601" s="283" t="s">
        <v>89</v>
      </c>
      <c r="H601" s="10" t="s">
        <v>107</v>
      </c>
      <c r="I601" s="284">
        <v>0.42430555555555555</v>
      </c>
      <c r="J601" s="10" t="s">
        <v>116</v>
      </c>
      <c r="K601" s="282" t="s">
        <v>755</v>
      </c>
      <c r="L601" s="576"/>
      <c r="M601" s="10"/>
      <c r="N601" s="577"/>
      <c r="O601" s="578"/>
      <c r="P601" s="577"/>
      <c r="Q601" s="579"/>
      <c r="R601" s="579"/>
    </row>
    <row r="602" spans="1:18" ht="15">
      <c r="A602" s="313">
        <v>613</v>
      </c>
      <c r="B602" s="11" t="s">
        <v>166</v>
      </c>
      <c r="C602" s="435" t="s">
        <v>163</v>
      </c>
      <c r="D602" s="336" t="s">
        <v>105</v>
      </c>
      <c r="E602" s="10" t="s">
        <v>174</v>
      </c>
      <c r="F602" s="255">
        <v>45789</v>
      </c>
      <c r="G602" s="283" t="s">
        <v>89</v>
      </c>
      <c r="H602" s="10" t="s">
        <v>106</v>
      </c>
      <c r="I602" s="284">
        <v>0.43402777777777779</v>
      </c>
      <c r="J602" s="10" t="s">
        <v>145</v>
      </c>
      <c r="K602" s="282" t="s">
        <v>756</v>
      </c>
      <c r="L602" s="576"/>
      <c r="M602" s="10"/>
      <c r="N602" s="577"/>
      <c r="O602" s="578"/>
      <c r="P602" s="577"/>
      <c r="Q602" s="579"/>
      <c r="R602" s="579"/>
    </row>
    <row r="603" spans="1:18" ht="15">
      <c r="A603" s="313">
        <v>614</v>
      </c>
      <c r="B603" s="11" t="s">
        <v>166</v>
      </c>
      <c r="C603" s="435" t="s">
        <v>163</v>
      </c>
      <c r="D603" s="336" t="s">
        <v>105</v>
      </c>
      <c r="E603" s="10" t="s">
        <v>174</v>
      </c>
      <c r="F603" s="255">
        <v>45789</v>
      </c>
      <c r="G603" s="283" t="s">
        <v>89</v>
      </c>
      <c r="H603" s="10" t="s">
        <v>106</v>
      </c>
      <c r="I603" s="284">
        <v>0.4375</v>
      </c>
      <c r="J603" s="10" t="s">
        <v>145</v>
      </c>
      <c r="K603" s="282" t="s">
        <v>757</v>
      </c>
      <c r="L603" s="576"/>
      <c r="M603" s="10"/>
      <c r="N603" s="577"/>
      <c r="O603" s="578"/>
      <c r="P603" s="577"/>
      <c r="Q603" s="579"/>
      <c r="R603" s="579"/>
    </row>
    <row r="604" spans="1:18" ht="15">
      <c r="A604" s="313">
        <v>615</v>
      </c>
      <c r="B604" s="11" t="s">
        <v>166</v>
      </c>
      <c r="C604" s="435" t="s">
        <v>163</v>
      </c>
      <c r="D604" s="336" t="s">
        <v>105</v>
      </c>
      <c r="E604" s="10" t="s">
        <v>174</v>
      </c>
      <c r="F604" s="255">
        <v>45789</v>
      </c>
      <c r="G604" s="283" t="s">
        <v>89</v>
      </c>
      <c r="H604" s="10" t="s">
        <v>107</v>
      </c>
      <c r="I604" s="284">
        <v>0.46111111111111114</v>
      </c>
      <c r="J604" s="10" t="s">
        <v>145</v>
      </c>
      <c r="K604" s="282" t="s">
        <v>758</v>
      </c>
      <c r="L604" s="576"/>
      <c r="M604" s="10"/>
      <c r="N604" s="577"/>
      <c r="O604" s="578"/>
      <c r="P604" s="577"/>
      <c r="Q604" s="579"/>
      <c r="R604" s="579"/>
    </row>
    <row r="605" spans="1:18" ht="15">
      <c r="A605" s="313">
        <v>616</v>
      </c>
      <c r="B605" s="285" t="s">
        <v>166</v>
      </c>
      <c r="C605" s="435" t="s">
        <v>163</v>
      </c>
      <c r="D605" s="336" t="s">
        <v>105</v>
      </c>
      <c r="E605" s="263" t="s">
        <v>174</v>
      </c>
      <c r="F605" s="255">
        <v>45789</v>
      </c>
      <c r="G605" s="283" t="s">
        <v>89</v>
      </c>
      <c r="H605" s="263" t="s">
        <v>107</v>
      </c>
      <c r="I605" s="264">
        <v>0.46458333333333335</v>
      </c>
      <c r="J605" s="263" t="s">
        <v>145</v>
      </c>
      <c r="K605" s="265" t="s">
        <v>759</v>
      </c>
      <c r="L605" s="580"/>
      <c r="M605" s="263"/>
      <c r="N605" s="581"/>
      <c r="O605" s="582"/>
      <c r="P605" s="581"/>
      <c r="Q605" s="583"/>
      <c r="R605" s="583"/>
    </row>
    <row r="606" spans="1:18" ht="15">
      <c r="A606" s="313">
        <v>617</v>
      </c>
      <c r="B606" s="11" t="s">
        <v>162</v>
      </c>
      <c r="C606" s="435" t="s">
        <v>163</v>
      </c>
      <c r="D606" s="336" t="s">
        <v>105</v>
      </c>
      <c r="E606" s="10" t="s">
        <v>169</v>
      </c>
      <c r="F606" s="255">
        <v>45789</v>
      </c>
      <c r="G606" s="283" t="s">
        <v>89</v>
      </c>
      <c r="H606" s="286" t="s">
        <v>107</v>
      </c>
      <c r="I606" s="284">
        <v>0.61736111111111114</v>
      </c>
      <c r="J606" s="10" t="s">
        <v>117</v>
      </c>
      <c r="K606" s="282" t="s">
        <v>704</v>
      </c>
      <c r="L606" s="576"/>
      <c r="M606" s="10"/>
      <c r="N606" s="266">
        <v>276</v>
      </c>
      <c r="O606" s="306">
        <v>0.27459490740740738</v>
      </c>
      <c r="P606" s="267" t="s">
        <v>760</v>
      </c>
      <c r="Q606" s="267" t="s">
        <v>705</v>
      </c>
      <c r="R606" s="267">
        <v>10</v>
      </c>
    </row>
    <row r="607" spans="1:18" ht="15">
      <c r="A607" s="313">
        <v>618</v>
      </c>
      <c r="B607" s="11" t="s">
        <v>162</v>
      </c>
      <c r="C607" s="435" t="s">
        <v>163</v>
      </c>
      <c r="D607" s="336" t="s">
        <v>105</v>
      </c>
      <c r="E607" s="10" t="s">
        <v>169</v>
      </c>
      <c r="F607" s="255">
        <v>45789</v>
      </c>
      <c r="G607" s="283" t="s">
        <v>89</v>
      </c>
      <c r="H607" s="286" t="s">
        <v>107</v>
      </c>
      <c r="I607" s="284">
        <v>0.61041666666666672</v>
      </c>
      <c r="J607" s="10" t="s">
        <v>117</v>
      </c>
      <c r="K607" s="282" t="s">
        <v>706</v>
      </c>
      <c r="L607" s="576"/>
      <c r="M607" s="10"/>
      <c r="N607" s="577"/>
      <c r="O607" s="578"/>
      <c r="P607" s="577"/>
      <c r="Q607" s="579"/>
      <c r="R607" s="579"/>
    </row>
    <row r="608" spans="1:18" ht="15">
      <c r="A608" s="313">
        <v>619</v>
      </c>
      <c r="B608" s="11" t="s">
        <v>162</v>
      </c>
      <c r="C608" s="435" t="s">
        <v>163</v>
      </c>
      <c r="D608" s="336" t="s">
        <v>105</v>
      </c>
      <c r="E608" s="10" t="s">
        <v>169</v>
      </c>
      <c r="F608" s="255">
        <v>45789</v>
      </c>
      <c r="G608" s="283" t="s">
        <v>89</v>
      </c>
      <c r="H608" s="286" t="s">
        <v>107</v>
      </c>
      <c r="I608" s="284">
        <v>0.6381944444444444</v>
      </c>
      <c r="J608" s="10" t="s">
        <v>111</v>
      </c>
      <c r="K608" s="282" t="s">
        <v>707</v>
      </c>
      <c r="L608" s="576"/>
      <c r="M608" s="10"/>
      <c r="N608" s="577"/>
      <c r="O608" s="578"/>
      <c r="P608" s="577"/>
      <c r="Q608" s="579"/>
      <c r="R608" s="579"/>
    </row>
    <row r="609" spans="1:18" ht="15">
      <c r="A609" s="313">
        <v>620</v>
      </c>
      <c r="B609" s="11" t="s">
        <v>162</v>
      </c>
      <c r="C609" s="435" t="s">
        <v>163</v>
      </c>
      <c r="D609" s="336" t="s">
        <v>105</v>
      </c>
      <c r="E609" s="10" t="s">
        <v>169</v>
      </c>
      <c r="F609" s="255">
        <v>45789</v>
      </c>
      <c r="G609" s="283" t="s">
        <v>89</v>
      </c>
      <c r="H609" s="286" t="s">
        <v>107</v>
      </c>
      <c r="I609" s="284">
        <v>0.69166666666666665</v>
      </c>
      <c r="J609" s="10" t="s">
        <v>145</v>
      </c>
      <c r="K609" s="282" t="s">
        <v>708</v>
      </c>
      <c r="L609" s="576"/>
      <c r="M609" s="10"/>
      <c r="N609" s="577"/>
      <c r="O609" s="578"/>
      <c r="P609" s="577"/>
      <c r="Q609" s="579"/>
      <c r="R609" s="579"/>
    </row>
    <row r="610" spans="1:18" ht="15">
      <c r="A610" s="313">
        <v>621</v>
      </c>
      <c r="B610" s="11" t="s">
        <v>162</v>
      </c>
      <c r="C610" s="435" t="s">
        <v>163</v>
      </c>
      <c r="D610" s="336" t="s">
        <v>105</v>
      </c>
      <c r="E610" s="10" t="s">
        <v>169</v>
      </c>
      <c r="F610" s="255">
        <v>45789</v>
      </c>
      <c r="G610" s="283" t="s">
        <v>89</v>
      </c>
      <c r="H610" s="286" t="s">
        <v>107</v>
      </c>
      <c r="I610" s="284">
        <v>0.69305555555555554</v>
      </c>
      <c r="J610" s="10" t="s">
        <v>145</v>
      </c>
      <c r="K610" s="282" t="s">
        <v>709</v>
      </c>
      <c r="L610" s="576"/>
      <c r="M610" s="10"/>
      <c r="N610" s="577"/>
      <c r="O610" s="578"/>
      <c r="P610" s="577"/>
      <c r="Q610" s="579"/>
      <c r="R610" s="579"/>
    </row>
    <row r="611" spans="1:18" ht="15">
      <c r="A611" s="313">
        <v>622</v>
      </c>
      <c r="B611" s="11" t="s">
        <v>162</v>
      </c>
      <c r="C611" s="435" t="s">
        <v>163</v>
      </c>
      <c r="D611" s="336" t="s">
        <v>105</v>
      </c>
      <c r="E611" s="10" t="s">
        <v>169</v>
      </c>
      <c r="F611" s="255">
        <v>45789</v>
      </c>
      <c r="G611" s="283" t="s">
        <v>89</v>
      </c>
      <c r="H611" s="286" t="s">
        <v>107</v>
      </c>
      <c r="I611" s="284">
        <v>0.7104166666666667</v>
      </c>
      <c r="J611" s="10" t="s">
        <v>145</v>
      </c>
      <c r="K611" s="282" t="s">
        <v>710</v>
      </c>
      <c r="L611" s="576"/>
      <c r="M611" s="10"/>
      <c r="N611" s="577"/>
      <c r="O611" s="578"/>
      <c r="P611" s="577"/>
      <c r="Q611" s="579"/>
      <c r="R611" s="579"/>
    </row>
    <row r="612" spans="1:18" ht="15">
      <c r="A612" s="313">
        <v>623</v>
      </c>
      <c r="B612" s="11" t="s">
        <v>162</v>
      </c>
      <c r="C612" s="435" t="s">
        <v>163</v>
      </c>
      <c r="D612" s="336" t="s">
        <v>105</v>
      </c>
      <c r="E612" s="10" t="s">
        <v>169</v>
      </c>
      <c r="F612" s="255">
        <v>45789</v>
      </c>
      <c r="G612" s="283" t="s">
        <v>89</v>
      </c>
      <c r="H612" s="286" t="s">
        <v>107</v>
      </c>
      <c r="I612" s="284">
        <v>0.71111111111111114</v>
      </c>
      <c r="J612" s="10" t="s">
        <v>123</v>
      </c>
      <c r="K612" s="282" t="s">
        <v>711</v>
      </c>
      <c r="L612" s="576"/>
      <c r="M612" s="10"/>
      <c r="N612" s="577"/>
      <c r="O612" s="578"/>
      <c r="P612" s="577"/>
      <c r="Q612" s="579"/>
      <c r="R612" s="579"/>
    </row>
    <row r="613" spans="1:18" ht="15">
      <c r="A613" s="313">
        <v>624</v>
      </c>
      <c r="B613" s="11" t="s">
        <v>162</v>
      </c>
      <c r="C613" s="435" t="s">
        <v>163</v>
      </c>
      <c r="D613" s="336" t="s">
        <v>105</v>
      </c>
      <c r="E613" s="10" t="s">
        <v>169</v>
      </c>
      <c r="F613" s="255">
        <v>45789</v>
      </c>
      <c r="G613" s="283" t="s">
        <v>89</v>
      </c>
      <c r="H613" s="286" t="s">
        <v>107</v>
      </c>
      <c r="I613" s="284">
        <v>0.73124999999999996</v>
      </c>
      <c r="J613" s="10" t="s">
        <v>117</v>
      </c>
      <c r="K613" s="282" t="s">
        <v>712</v>
      </c>
      <c r="L613" s="576"/>
      <c r="M613" s="10"/>
      <c r="N613" s="577"/>
      <c r="O613" s="578"/>
      <c r="P613" s="577"/>
      <c r="Q613" s="579"/>
      <c r="R613" s="579"/>
    </row>
    <row r="614" spans="1:18" ht="15">
      <c r="A614" s="313">
        <v>625</v>
      </c>
      <c r="B614" s="11" t="s">
        <v>162</v>
      </c>
      <c r="C614" s="435" t="s">
        <v>163</v>
      </c>
      <c r="D614" s="336" t="s">
        <v>105</v>
      </c>
      <c r="E614" s="10" t="s">
        <v>169</v>
      </c>
      <c r="F614" s="255">
        <v>45789</v>
      </c>
      <c r="G614" s="283" t="s">
        <v>89</v>
      </c>
      <c r="H614" s="286" t="s">
        <v>107</v>
      </c>
      <c r="I614" s="284">
        <v>0.80069444444444449</v>
      </c>
      <c r="J614" s="10" t="s">
        <v>111</v>
      </c>
      <c r="K614" s="282" t="s">
        <v>713</v>
      </c>
      <c r="L614" s="576"/>
      <c r="M614" s="10"/>
      <c r="N614" s="577"/>
      <c r="O614" s="578"/>
      <c r="P614" s="577"/>
      <c r="Q614" s="579"/>
      <c r="R614" s="579"/>
    </row>
    <row r="615" spans="1:18" ht="15">
      <c r="A615" s="313">
        <v>626</v>
      </c>
      <c r="B615" s="285" t="s">
        <v>162</v>
      </c>
      <c r="C615" s="435" t="s">
        <v>163</v>
      </c>
      <c r="D615" s="336" t="s">
        <v>105</v>
      </c>
      <c r="E615" s="263" t="s">
        <v>169</v>
      </c>
      <c r="F615" s="255">
        <v>45789</v>
      </c>
      <c r="G615" s="283" t="s">
        <v>89</v>
      </c>
      <c r="H615" s="288" t="s">
        <v>107</v>
      </c>
      <c r="I615" s="264">
        <v>0.80555555555555558</v>
      </c>
      <c r="J615" s="263" t="s">
        <v>123</v>
      </c>
      <c r="K615" s="265" t="s">
        <v>714</v>
      </c>
      <c r="L615" s="580"/>
      <c r="M615" s="263"/>
      <c r="N615" s="581"/>
      <c r="O615" s="582"/>
      <c r="P615" s="581"/>
      <c r="Q615" s="583"/>
      <c r="R615" s="583"/>
    </row>
    <row r="616" spans="1:18" ht="15">
      <c r="A616" s="313">
        <v>627</v>
      </c>
      <c r="B616" s="11" t="s">
        <v>166</v>
      </c>
      <c r="C616" s="435" t="s">
        <v>163</v>
      </c>
      <c r="D616" s="336" t="s">
        <v>105</v>
      </c>
      <c r="E616" s="10" t="s">
        <v>174</v>
      </c>
      <c r="F616" s="255">
        <v>45790</v>
      </c>
      <c r="G616" s="283" t="s">
        <v>89</v>
      </c>
      <c r="H616" s="286" t="s">
        <v>107</v>
      </c>
      <c r="I616" s="284">
        <v>0.28402777777777777</v>
      </c>
      <c r="J616" s="10" t="s">
        <v>145</v>
      </c>
      <c r="K616" s="282" t="s">
        <v>761</v>
      </c>
      <c r="L616" s="576"/>
      <c r="M616" s="10"/>
      <c r="N616" s="266">
        <v>192</v>
      </c>
      <c r="O616" s="306">
        <v>0.27018518518518519</v>
      </c>
      <c r="P616" s="267" t="s">
        <v>760</v>
      </c>
      <c r="Q616" s="267" t="s">
        <v>174</v>
      </c>
      <c r="R616" s="267">
        <v>9</v>
      </c>
    </row>
    <row r="617" spans="1:18" ht="15">
      <c r="A617" s="313">
        <v>628</v>
      </c>
      <c r="B617" s="11" t="s">
        <v>166</v>
      </c>
      <c r="C617" s="435" t="s">
        <v>163</v>
      </c>
      <c r="D617" s="336" t="s">
        <v>105</v>
      </c>
      <c r="E617" s="10" t="s">
        <v>174</v>
      </c>
      <c r="F617" s="255">
        <v>45790</v>
      </c>
      <c r="G617" s="283" t="s">
        <v>89</v>
      </c>
      <c r="H617" s="286" t="s">
        <v>107</v>
      </c>
      <c r="I617" s="284">
        <v>0.28749999999999998</v>
      </c>
      <c r="J617" s="10" t="s">
        <v>145</v>
      </c>
      <c r="K617" s="282" t="s">
        <v>762</v>
      </c>
      <c r="L617" s="576"/>
      <c r="M617" s="10"/>
      <c r="N617" s="577"/>
      <c r="O617" s="578"/>
      <c r="P617" s="577"/>
      <c r="Q617" s="579"/>
      <c r="R617" s="579"/>
    </row>
    <row r="618" spans="1:18" ht="15">
      <c r="A618" s="313">
        <v>629</v>
      </c>
      <c r="B618" s="11" t="s">
        <v>166</v>
      </c>
      <c r="C618" s="435" t="s">
        <v>163</v>
      </c>
      <c r="D618" s="336" t="s">
        <v>105</v>
      </c>
      <c r="E618" s="10" t="s">
        <v>174</v>
      </c>
      <c r="F618" s="255">
        <v>45790</v>
      </c>
      <c r="G618" s="283" t="s">
        <v>89</v>
      </c>
      <c r="H618" s="286" t="s">
        <v>107</v>
      </c>
      <c r="I618" s="284">
        <v>0.34027777777777779</v>
      </c>
      <c r="J618" s="10" t="s">
        <v>145</v>
      </c>
      <c r="K618" s="282" t="s">
        <v>763</v>
      </c>
      <c r="L618" s="576"/>
      <c r="M618" s="10"/>
      <c r="N618" s="577"/>
      <c r="O618" s="578"/>
      <c r="P618" s="577"/>
      <c r="Q618" s="579"/>
      <c r="R618" s="579"/>
    </row>
    <row r="619" spans="1:18" ht="15">
      <c r="A619" s="313">
        <v>630</v>
      </c>
      <c r="B619" s="11" t="s">
        <v>166</v>
      </c>
      <c r="C619" s="435" t="s">
        <v>163</v>
      </c>
      <c r="D619" s="336" t="s">
        <v>105</v>
      </c>
      <c r="E619" s="10" t="s">
        <v>174</v>
      </c>
      <c r="F619" s="255">
        <v>45790</v>
      </c>
      <c r="G619" s="283" t="s">
        <v>89</v>
      </c>
      <c r="H619" s="286" t="s">
        <v>107</v>
      </c>
      <c r="I619" s="284">
        <v>0.35138888888888886</v>
      </c>
      <c r="J619" s="10" t="s">
        <v>145</v>
      </c>
      <c r="K619" s="282" t="s">
        <v>764</v>
      </c>
      <c r="L619" s="576"/>
      <c r="M619" s="10"/>
      <c r="N619" s="577"/>
      <c r="O619" s="578"/>
      <c r="P619" s="577"/>
      <c r="Q619" s="579"/>
      <c r="R619" s="579"/>
    </row>
    <row r="620" spans="1:18" ht="15">
      <c r="A620" s="313">
        <v>631</v>
      </c>
      <c r="B620" s="11" t="s">
        <v>166</v>
      </c>
      <c r="C620" s="435" t="s">
        <v>163</v>
      </c>
      <c r="D620" s="336" t="s">
        <v>105</v>
      </c>
      <c r="E620" s="10" t="s">
        <v>174</v>
      </c>
      <c r="F620" s="255">
        <v>45790</v>
      </c>
      <c r="G620" s="283" t="s">
        <v>89</v>
      </c>
      <c r="H620" s="286" t="s">
        <v>107</v>
      </c>
      <c r="I620" s="284">
        <v>0.47083333333333333</v>
      </c>
      <c r="J620" s="10" t="s">
        <v>145</v>
      </c>
      <c r="K620" s="282" t="s">
        <v>765</v>
      </c>
      <c r="L620" s="576"/>
      <c r="M620" s="10"/>
      <c r="N620" s="577"/>
      <c r="O620" s="578"/>
      <c r="P620" s="577"/>
      <c r="Q620" s="579"/>
      <c r="R620" s="579"/>
    </row>
    <row r="621" spans="1:18" ht="15">
      <c r="A621" s="313">
        <v>632</v>
      </c>
      <c r="B621" s="11" t="s">
        <v>166</v>
      </c>
      <c r="C621" s="435" t="s">
        <v>163</v>
      </c>
      <c r="D621" s="336" t="s">
        <v>105</v>
      </c>
      <c r="E621" s="10" t="s">
        <v>174</v>
      </c>
      <c r="F621" s="255">
        <v>45790</v>
      </c>
      <c r="G621" s="283" t="s">
        <v>89</v>
      </c>
      <c r="H621" s="286" t="s">
        <v>107</v>
      </c>
      <c r="I621" s="284">
        <v>0.48402777777777778</v>
      </c>
      <c r="J621" s="10" t="s">
        <v>116</v>
      </c>
      <c r="K621" s="282" t="s">
        <v>766</v>
      </c>
      <c r="L621" s="576"/>
      <c r="M621" s="10"/>
      <c r="N621" s="577"/>
      <c r="O621" s="578"/>
      <c r="P621" s="577"/>
      <c r="Q621" s="579"/>
      <c r="R621" s="579"/>
    </row>
    <row r="622" spans="1:18" ht="15">
      <c r="A622" s="313">
        <v>633</v>
      </c>
      <c r="B622" s="11" t="s">
        <v>166</v>
      </c>
      <c r="C622" s="435" t="s">
        <v>163</v>
      </c>
      <c r="D622" s="336" t="s">
        <v>105</v>
      </c>
      <c r="E622" s="10" t="s">
        <v>174</v>
      </c>
      <c r="F622" s="255">
        <v>45790</v>
      </c>
      <c r="G622" s="283" t="s">
        <v>89</v>
      </c>
      <c r="H622" s="286" t="s">
        <v>107</v>
      </c>
      <c r="I622" s="284">
        <v>0.48541666666666666</v>
      </c>
      <c r="J622" s="10" t="s">
        <v>145</v>
      </c>
      <c r="K622" s="282" t="s">
        <v>767</v>
      </c>
      <c r="L622" s="576"/>
      <c r="M622" s="10"/>
      <c r="N622" s="577"/>
      <c r="O622" s="578"/>
      <c r="P622" s="577"/>
      <c r="Q622" s="579"/>
      <c r="R622" s="579"/>
    </row>
    <row r="623" spans="1:18" ht="15">
      <c r="A623" s="313">
        <v>634</v>
      </c>
      <c r="B623" s="11" t="s">
        <v>166</v>
      </c>
      <c r="C623" s="435" t="s">
        <v>163</v>
      </c>
      <c r="D623" s="336" t="s">
        <v>105</v>
      </c>
      <c r="E623" s="10" t="s">
        <v>174</v>
      </c>
      <c r="F623" s="255">
        <v>45790</v>
      </c>
      <c r="G623" s="283" t="s">
        <v>89</v>
      </c>
      <c r="H623" s="286" t="s">
        <v>107</v>
      </c>
      <c r="I623" s="284">
        <v>0.49236111111111114</v>
      </c>
      <c r="J623" s="10" t="s">
        <v>145</v>
      </c>
      <c r="K623" s="282" t="s">
        <v>768</v>
      </c>
      <c r="L623" s="576"/>
      <c r="M623" s="10"/>
      <c r="N623" s="577"/>
      <c r="O623" s="578"/>
      <c r="P623" s="577"/>
      <c r="Q623" s="579"/>
      <c r="R623" s="579"/>
    </row>
    <row r="624" spans="1:18" ht="15">
      <c r="A624" s="313">
        <v>635</v>
      </c>
      <c r="B624" s="285" t="s">
        <v>166</v>
      </c>
      <c r="C624" s="435" t="s">
        <v>163</v>
      </c>
      <c r="D624" s="336" t="s">
        <v>105</v>
      </c>
      <c r="E624" s="263" t="s">
        <v>174</v>
      </c>
      <c r="F624" s="255">
        <v>45790</v>
      </c>
      <c r="G624" s="283" t="s">
        <v>89</v>
      </c>
      <c r="H624" s="288" t="s">
        <v>107</v>
      </c>
      <c r="I624" s="264">
        <v>0.50277777777777777</v>
      </c>
      <c r="J624" s="263" t="s">
        <v>111</v>
      </c>
      <c r="K624" s="265" t="s">
        <v>769</v>
      </c>
      <c r="L624" s="580"/>
      <c r="M624" s="263"/>
      <c r="N624" s="581"/>
      <c r="O624" s="582"/>
      <c r="P624" s="581"/>
      <c r="Q624" s="583"/>
      <c r="R624" s="583"/>
    </row>
    <row r="625" spans="1:18" ht="15">
      <c r="A625" s="313">
        <v>636</v>
      </c>
      <c r="B625" s="11" t="s">
        <v>162</v>
      </c>
      <c r="C625" s="435" t="s">
        <v>163</v>
      </c>
      <c r="D625" s="336" t="s">
        <v>105</v>
      </c>
      <c r="E625" s="10" t="s">
        <v>167</v>
      </c>
      <c r="F625" s="255">
        <v>45790</v>
      </c>
      <c r="G625" s="283" t="s">
        <v>89</v>
      </c>
      <c r="H625" s="286" t="s">
        <v>107</v>
      </c>
      <c r="I625" s="284">
        <v>0.63611111111111107</v>
      </c>
      <c r="J625" s="10" t="s">
        <v>116</v>
      </c>
      <c r="K625" s="282" t="s">
        <v>770</v>
      </c>
      <c r="L625" s="576"/>
      <c r="M625" s="10"/>
      <c r="N625" s="266">
        <v>335</v>
      </c>
      <c r="O625" s="306">
        <v>0.29894675925925923</v>
      </c>
      <c r="P625" s="267" t="s">
        <v>760</v>
      </c>
      <c r="Q625" s="267" t="s">
        <v>167</v>
      </c>
      <c r="R625" s="267">
        <v>10</v>
      </c>
    </row>
    <row r="626" spans="1:18" ht="15">
      <c r="A626" s="313">
        <v>637</v>
      </c>
      <c r="B626" s="11" t="s">
        <v>162</v>
      </c>
      <c r="C626" s="435" t="s">
        <v>163</v>
      </c>
      <c r="D626" s="336" t="s">
        <v>105</v>
      </c>
      <c r="E626" s="10" t="s">
        <v>167</v>
      </c>
      <c r="F626" s="255">
        <v>45790</v>
      </c>
      <c r="G626" s="283" t="s">
        <v>89</v>
      </c>
      <c r="H626" s="286" t="s">
        <v>107</v>
      </c>
      <c r="I626" s="284">
        <v>0.63749999999999996</v>
      </c>
      <c r="J626" s="10" t="s">
        <v>116</v>
      </c>
      <c r="K626" s="282" t="s">
        <v>771</v>
      </c>
      <c r="L626" s="576"/>
      <c r="M626" s="10"/>
      <c r="N626" s="577"/>
      <c r="O626" s="578"/>
      <c r="P626" s="577"/>
      <c r="Q626" s="579"/>
      <c r="R626" s="579"/>
    </row>
    <row r="627" spans="1:18" ht="15">
      <c r="A627" s="313">
        <v>638</v>
      </c>
      <c r="B627" s="11" t="s">
        <v>162</v>
      </c>
      <c r="C627" s="435" t="s">
        <v>163</v>
      </c>
      <c r="D627" s="336" t="s">
        <v>105</v>
      </c>
      <c r="E627" s="10" t="s">
        <v>167</v>
      </c>
      <c r="F627" s="255">
        <v>45790</v>
      </c>
      <c r="G627" s="283" t="s">
        <v>89</v>
      </c>
      <c r="H627" s="286" t="s">
        <v>107</v>
      </c>
      <c r="I627" s="284">
        <v>0.64930555555555558</v>
      </c>
      <c r="J627" s="10" t="s">
        <v>116</v>
      </c>
      <c r="K627" s="282" t="s">
        <v>772</v>
      </c>
      <c r="L627" s="576"/>
      <c r="M627" s="10"/>
      <c r="N627" s="577"/>
      <c r="O627" s="578"/>
      <c r="P627" s="577"/>
      <c r="Q627" s="579"/>
      <c r="R627" s="579"/>
    </row>
    <row r="628" spans="1:18" ht="15">
      <c r="A628" s="313">
        <v>639</v>
      </c>
      <c r="B628" s="11" t="s">
        <v>162</v>
      </c>
      <c r="C628" s="435" t="s">
        <v>163</v>
      </c>
      <c r="D628" s="336" t="s">
        <v>105</v>
      </c>
      <c r="E628" s="10" t="s">
        <v>167</v>
      </c>
      <c r="F628" s="255">
        <v>45790</v>
      </c>
      <c r="G628" s="283" t="s">
        <v>89</v>
      </c>
      <c r="H628" s="286" t="s">
        <v>107</v>
      </c>
      <c r="I628" s="284">
        <v>0.65</v>
      </c>
      <c r="J628" s="10" t="s">
        <v>116</v>
      </c>
      <c r="K628" s="282" t="s">
        <v>773</v>
      </c>
      <c r="L628" s="576"/>
      <c r="M628" s="10"/>
      <c r="N628" s="577"/>
      <c r="O628" s="578"/>
      <c r="P628" s="577"/>
      <c r="Q628" s="579"/>
      <c r="R628" s="579"/>
    </row>
    <row r="629" spans="1:18" ht="15">
      <c r="A629" s="313">
        <v>640</v>
      </c>
      <c r="B629" s="11" t="s">
        <v>162</v>
      </c>
      <c r="C629" s="435" t="s">
        <v>163</v>
      </c>
      <c r="D629" s="336" t="s">
        <v>105</v>
      </c>
      <c r="E629" s="10" t="s">
        <v>167</v>
      </c>
      <c r="F629" s="255">
        <v>45790</v>
      </c>
      <c r="G629" s="283" t="s">
        <v>89</v>
      </c>
      <c r="H629" s="286" t="s">
        <v>107</v>
      </c>
      <c r="I629" s="284">
        <v>0.65902777777777777</v>
      </c>
      <c r="J629" s="10" t="s">
        <v>122</v>
      </c>
      <c r="K629" s="282" t="s">
        <v>774</v>
      </c>
      <c r="L629" s="576"/>
      <c r="M629" s="10"/>
      <c r="N629" s="577"/>
      <c r="O629" s="578"/>
      <c r="P629" s="577"/>
      <c r="Q629" s="579"/>
      <c r="R629" s="579"/>
    </row>
    <row r="630" spans="1:18" ht="15">
      <c r="A630" s="313">
        <v>641</v>
      </c>
      <c r="B630" s="11" t="s">
        <v>162</v>
      </c>
      <c r="C630" s="435" t="s">
        <v>163</v>
      </c>
      <c r="D630" s="336" t="s">
        <v>105</v>
      </c>
      <c r="E630" s="10" t="s">
        <v>167</v>
      </c>
      <c r="F630" s="255">
        <v>45790</v>
      </c>
      <c r="G630" s="283" t="s">
        <v>89</v>
      </c>
      <c r="H630" s="287" t="s">
        <v>106</v>
      </c>
      <c r="I630" s="284">
        <v>0.69097222222222221</v>
      </c>
      <c r="J630" s="10" t="s">
        <v>123</v>
      </c>
      <c r="K630" s="282" t="s">
        <v>775</v>
      </c>
      <c r="L630" s="576"/>
      <c r="M630" s="10"/>
      <c r="N630" s="577"/>
      <c r="O630" s="578"/>
      <c r="P630" s="577"/>
      <c r="Q630" s="579"/>
      <c r="R630" s="579"/>
    </row>
    <row r="631" spans="1:18" ht="15">
      <c r="A631" s="313">
        <v>642</v>
      </c>
      <c r="B631" s="11" t="s">
        <v>162</v>
      </c>
      <c r="C631" s="435" t="s">
        <v>163</v>
      </c>
      <c r="D631" s="336" t="s">
        <v>105</v>
      </c>
      <c r="E631" s="10" t="s">
        <v>167</v>
      </c>
      <c r="F631" s="255">
        <v>45790</v>
      </c>
      <c r="G631" s="283" t="s">
        <v>89</v>
      </c>
      <c r="H631" s="287" t="s">
        <v>106</v>
      </c>
      <c r="I631" s="284">
        <v>0.73263888888888884</v>
      </c>
      <c r="J631" s="10" t="s">
        <v>123</v>
      </c>
      <c r="K631" s="282" t="s">
        <v>775</v>
      </c>
      <c r="L631" s="576"/>
      <c r="M631" s="10"/>
      <c r="N631" s="577"/>
      <c r="O631" s="578"/>
      <c r="P631" s="577"/>
      <c r="Q631" s="579"/>
      <c r="R631" s="579"/>
    </row>
    <row r="632" spans="1:18" ht="15">
      <c r="A632" s="313">
        <v>643</v>
      </c>
      <c r="B632" s="11" t="s">
        <v>162</v>
      </c>
      <c r="C632" s="435" t="s">
        <v>163</v>
      </c>
      <c r="D632" s="336" t="s">
        <v>105</v>
      </c>
      <c r="E632" s="10" t="s">
        <v>167</v>
      </c>
      <c r="F632" s="255">
        <v>45790</v>
      </c>
      <c r="G632" s="283" t="s">
        <v>89</v>
      </c>
      <c r="H632" s="287" t="s">
        <v>106</v>
      </c>
      <c r="I632" s="284">
        <v>0.85555555555555551</v>
      </c>
      <c r="J632" s="10" t="s">
        <v>123</v>
      </c>
      <c r="K632" s="282" t="s">
        <v>775</v>
      </c>
      <c r="L632" s="576"/>
      <c r="M632" s="10"/>
      <c r="N632" s="577"/>
      <c r="O632" s="578"/>
      <c r="P632" s="577"/>
      <c r="Q632" s="579"/>
      <c r="R632" s="579"/>
    </row>
    <row r="633" spans="1:18" ht="15">
      <c r="A633" s="313">
        <v>644</v>
      </c>
      <c r="B633" s="11" t="s">
        <v>162</v>
      </c>
      <c r="C633" s="435" t="s">
        <v>163</v>
      </c>
      <c r="D633" s="336" t="s">
        <v>105</v>
      </c>
      <c r="E633" s="10" t="s">
        <v>167</v>
      </c>
      <c r="F633" s="255">
        <v>45790</v>
      </c>
      <c r="G633" s="283" t="s">
        <v>89</v>
      </c>
      <c r="H633" s="286" t="s">
        <v>107</v>
      </c>
      <c r="I633" s="284">
        <v>0.86388888888888893</v>
      </c>
      <c r="J633" s="10" t="s">
        <v>118</v>
      </c>
      <c r="K633" s="282" t="s">
        <v>776</v>
      </c>
      <c r="L633" s="576"/>
      <c r="M633" s="10"/>
      <c r="N633" s="577"/>
      <c r="O633" s="578"/>
      <c r="P633" s="577"/>
      <c r="Q633" s="579"/>
      <c r="R633" s="579"/>
    </row>
    <row r="634" spans="1:18" ht="15">
      <c r="A634" s="313">
        <v>645</v>
      </c>
      <c r="B634" s="285" t="s">
        <v>162</v>
      </c>
      <c r="C634" s="435" t="s">
        <v>163</v>
      </c>
      <c r="D634" s="336" t="s">
        <v>105</v>
      </c>
      <c r="E634" s="263" t="s">
        <v>167</v>
      </c>
      <c r="F634" s="255">
        <v>45790</v>
      </c>
      <c r="G634" s="283" t="s">
        <v>89</v>
      </c>
      <c r="H634" s="288" t="s">
        <v>107</v>
      </c>
      <c r="I634" s="264">
        <v>0.86458333333333337</v>
      </c>
      <c r="J634" s="263" t="s">
        <v>118</v>
      </c>
      <c r="K634" s="265" t="s">
        <v>777</v>
      </c>
      <c r="L634" s="580"/>
      <c r="M634" s="263"/>
      <c r="N634" s="581"/>
      <c r="O634" s="582"/>
      <c r="P634" s="581"/>
      <c r="Q634" s="583"/>
      <c r="R634" s="583"/>
    </row>
    <row r="635" spans="1:18" ht="15">
      <c r="A635" s="313">
        <v>646</v>
      </c>
      <c r="B635" s="11" t="s">
        <v>166</v>
      </c>
      <c r="C635" s="435" t="s">
        <v>163</v>
      </c>
      <c r="D635" s="10">
        <v>3850</v>
      </c>
      <c r="E635" s="10" t="s">
        <v>271</v>
      </c>
      <c r="F635" s="255">
        <v>45790</v>
      </c>
      <c r="G635" s="283" t="s">
        <v>89</v>
      </c>
      <c r="H635" s="287" t="s">
        <v>106</v>
      </c>
      <c r="I635" s="284">
        <v>0.4548611111111111</v>
      </c>
      <c r="J635" s="10" t="s">
        <v>111</v>
      </c>
      <c r="K635" s="282" t="s">
        <v>719</v>
      </c>
      <c r="L635" s="576"/>
      <c r="M635" s="10"/>
      <c r="N635" s="266">
        <v>97</v>
      </c>
      <c r="O635" s="306">
        <v>0.26130787037037034</v>
      </c>
      <c r="P635" s="267" t="s">
        <v>357</v>
      </c>
      <c r="Q635" s="267" t="s">
        <v>273</v>
      </c>
      <c r="R635" s="267">
        <v>17</v>
      </c>
    </row>
    <row r="636" spans="1:18" ht="30.75">
      <c r="A636" s="313">
        <v>647</v>
      </c>
      <c r="B636" s="11" t="s">
        <v>166</v>
      </c>
      <c r="C636" s="435" t="s">
        <v>163</v>
      </c>
      <c r="D636" s="10">
        <v>3850</v>
      </c>
      <c r="E636" s="10" t="s">
        <v>271</v>
      </c>
      <c r="F636" s="255">
        <v>45790</v>
      </c>
      <c r="G636" s="283" t="s">
        <v>89</v>
      </c>
      <c r="H636" s="287" t="s">
        <v>106</v>
      </c>
      <c r="I636" s="284">
        <v>0.45763888888888887</v>
      </c>
      <c r="J636" s="10" t="s">
        <v>145</v>
      </c>
      <c r="K636" s="282" t="s">
        <v>778</v>
      </c>
      <c r="L636" s="576"/>
      <c r="M636" s="10"/>
      <c r="N636" s="577"/>
      <c r="O636" s="578"/>
      <c r="P636" s="577"/>
      <c r="Q636" s="579"/>
      <c r="R636" s="579"/>
    </row>
    <row r="637" spans="1:18" ht="30.75">
      <c r="A637" s="313">
        <v>648</v>
      </c>
      <c r="B637" s="11" t="s">
        <v>166</v>
      </c>
      <c r="C637" s="435" t="s">
        <v>163</v>
      </c>
      <c r="D637" s="10">
        <v>3850</v>
      </c>
      <c r="E637" s="10" t="s">
        <v>271</v>
      </c>
      <c r="F637" s="255">
        <v>45790</v>
      </c>
      <c r="G637" s="283" t="s">
        <v>89</v>
      </c>
      <c r="H637" s="287" t="s">
        <v>106</v>
      </c>
      <c r="I637" s="284">
        <v>0.45902777777777776</v>
      </c>
      <c r="J637" s="10" t="s">
        <v>111</v>
      </c>
      <c r="K637" s="282" t="s">
        <v>779</v>
      </c>
      <c r="L637" s="576"/>
      <c r="M637" s="10"/>
      <c r="N637" s="577"/>
      <c r="O637" s="578"/>
      <c r="P637" s="577"/>
      <c r="Q637" s="579"/>
      <c r="R637" s="579"/>
    </row>
    <row r="638" spans="1:18" ht="15">
      <c r="A638" s="313">
        <v>649</v>
      </c>
      <c r="B638" s="11" t="s">
        <v>166</v>
      </c>
      <c r="C638" s="435" t="s">
        <v>163</v>
      </c>
      <c r="D638" s="10">
        <v>3850</v>
      </c>
      <c r="E638" s="10" t="s">
        <v>271</v>
      </c>
      <c r="F638" s="255">
        <v>45790</v>
      </c>
      <c r="G638" s="283" t="s">
        <v>89</v>
      </c>
      <c r="H638" s="287" t="s">
        <v>106</v>
      </c>
      <c r="I638" s="284">
        <v>0.46736111111111112</v>
      </c>
      <c r="J638" s="10" t="s">
        <v>111</v>
      </c>
      <c r="K638" s="282" t="s">
        <v>780</v>
      </c>
      <c r="L638" s="576"/>
      <c r="M638" s="10"/>
      <c r="N638" s="577"/>
      <c r="O638" s="578"/>
      <c r="P638" s="577"/>
      <c r="Q638" s="579"/>
      <c r="R638" s="579"/>
    </row>
    <row r="639" spans="1:18" ht="15">
      <c r="A639" s="313">
        <v>650</v>
      </c>
      <c r="B639" s="11" t="s">
        <v>166</v>
      </c>
      <c r="C639" s="435" t="s">
        <v>163</v>
      </c>
      <c r="D639" s="10">
        <v>3850</v>
      </c>
      <c r="E639" s="10" t="s">
        <v>271</v>
      </c>
      <c r="F639" s="255">
        <v>45790</v>
      </c>
      <c r="G639" s="283" t="s">
        <v>89</v>
      </c>
      <c r="H639" s="286" t="s">
        <v>107</v>
      </c>
      <c r="I639" s="284">
        <v>0.46875</v>
      </c>
      <c r="J639" s="10" t="s">
        <v>118</v>
      </c>
      <c r="K639" s="282" t="s">
        <v>222</v>
      </c>
      <c r="L639" s="576"/>
      <c r="M639" s="10"/>
      <c r="N639" s="577"/>
      <c r="O639" s="578"/>
      <c r="P639" s="577"/>
      <c r="Q639" s="579"/>
      <c r="R639" s="579"/>
    </row>
    <row r="640" spans="1:18" ht="30.75">
      <c r="A640" s="313">
        <v>651</v>
      </c>
      <c r="B640" s="11" t="s">
        <v>166</v>
      </c>
      <c r="C640" s="435" t="s">
        <v>163</v>
      </c>
      <c r="D640" s="10">
        <v>3850</v>
      </c>
      <c r="E640" s="10" t="s">
        <v>271</v>
      </c>
      <c r="F640" s="255">
        <v>45790</v>
      </c>
      <c r="G640" s="283" t="s">
        <v>89</v>
      </c>
      <c r="H640" s="287" t="s">
        <v>106</v>
      </c>
      <c r="I640" s="284">
        <v>0.47083333333333333</v>
      </c>
      <c r="J640" s="10" t="s">
        <v>111</v>
      </c>
      <c r="K640" s="282" t="s">
        <v>781</v>
      </c>
      <c r="L640" s="576"/>
      <c r="M640" s="10"/>
      <c r="N640" s="577"/>
      <c r="O640" s="578"/>
      <c r="P640" s="577"/>
      <c r="Q640" s="579"/>
      <c r="R640" s="579"/>
    </row>
    <row r="641" spans="1:18" ht="15">
      <c r="A641" s="313">
        <v>652</v>
      </c>
      <c r="B641" s="11" t="s">
        <v>166</v>
      </c>
      <c r="C641" s="435" t="s">
        <v>163</v>
      </c>
      <c r="D641" s="10">
        <v>3850</v>
      </c>
      <c r="E641" s="10" t="s">
        <v>271</v>
      </c>
      <c r="F641" s="255">
        <v>45790</v>
      </c>
      <c r="G641" s="283" t="s">
        <v>89</v>
      </c>
      <c r="H641" s="287" t="s">
        <v>106</v>
      </c>
      <c r="I641" s="284">
        <v>0.47569444444444442</v>
      </c>
      <c r="J641" s="10" t="s">
        <v>111</v>
      </c>
      <c r="K641" s="282" t="s">
        <v>782</v>
      </c>
      <c r="L641" s="576"/>
      <c r="M641" s="10"/>
      <c r="N641" s="577"/>
      <c r="O641" s="578"/>
      <c r="P641" s="577"/>
      <c r="Q641" s="579"/>
      <c r="R641" s="579"/>
    </row>
    <row r="642" spans="1:18" ht="15">
      <c r="A642" s="313">
        <v>653</v>
      </c>
      <c r="B642" s="11" t="s">
        <v>166</v>
      </c>
      <c r="C642" s="435" t="s">
        <v>163</v>
      </c>
      <c r="D642" s="10">
        <v>3850</v>
      </c>
      <c r="E642" s="10" t="s">
        <v>271</v>
      </c>
      <c r="F642" s="255">
        <v>45790</v>
      </c>
      <c r="G642" s="283" t="s">
        <v>89</v>
      </c>
      <c r="H642" s="287" t="s">
        <v>106</v>
      </c>
      <c r="I642" s="284">
        <v>0.47638888888888886</v>
      </c>
      <c r="J642" s="10" t="s">
        <v>111</v>
      </c>
      <c r="K642" s="282" t="s">
        <v>783</v>
      </c>
      <c r="L642" s="576"/>
      <c r="M642" s="10"/>
      <c r="N642" s="577"/>
      <c r="O642" s="578"/>
      <c r="P642" s="577"/>
      <c r="Q642" s="579"/>
      <c r="R642" s="579"/>
    </row>
    <row r="643" spans="1:18" ht="15">
      <c r="A643" s="313">
        <v>654</v>
      </c>
      <c r="B643" s="11" t="s">
        <v>166</v>
      </c>
      <c r="C643" s="435" t="s">
        <v>163</v>
      </c>
      <c r="D643" s="10">
        <v>3850</v>
      </c>
      <c r="E643" s="10" t="s">
        <v>271</v>
      </c>
      <c r="F643" s="255">
        <v>45790</v>
      </c>
      <c r="G643" s="283" t="s">
        <v>89</v>
      </c>
      <c r="H643" s="286" t="s">
        <v>107</v>
      </c>
      <c r="I643" s="284">
        <v>0.63680555555555551</v>
      </c>
      <c r="J643" s="10" t="s">
        <v>122</v>
      </c>
      <c r="K643" s="282" t="s">
        <v>183</v>
      </c>
      <c r="L643" s="576"/>
      <c r="M643" s="10"/>
      <c r="N643" s="577"/>
      <c r="O643" s="578"/>
      <c r="P643" s="577"/>
      <c r="Q643" s="579"/>
      <c r="R643" s="579"/>
    </row>
    <row r="644" spans="1:18" ht="15">
      <c r="A644" s="313">
        <v>655</v>
      </c>
      <c r="B644" s="11" t="s">
        <v>166</v>
      </c>
      <c r="C644" s="435" t="s">
        <v>163</v>
      </c>
      <c r="D644" s="10">
        <v>3850</v>
      </c>
      <c r="E644" s="10" t="s">
        <v>271</v>
      </c>
      <c r="F644" s="255">
        <v>45790</v>
      </c>
      <c r="G644" s="283" t="s">
        <v>89</v>
      </c>
      <c r="H644" s="286" t="s">
        <v>107</v>
      </c>
      <c r="I644" s="284">
        <v>0.64236111111111116</v>
      </c>
      <c r="J644" s="10" t="s">
        <v>117</v>
      </c>
      <c r="K644" s="282" t="s">
        <v>784</v>
      </c>
      <c r="L644" s="576"/>
      <c r="M644" s="10"/>
      <c r="N644" s="577"/>
      <c r="O644" s="578"/>
      <c r="P644" s="577"/>
      <c r="Q644" s="579"/>
      <c r="R644" s="579"/>
    </row>
    <row r="645" spans="1:18" ht="15">
      <c r="A645" s="313">
        <v>656</v>
      </c>
      <c r="B645" s="11" t="s">
        <v>166</v>
      </c>
      <c r="C645" s="435" t="s">
        <v>163</v>
      </c>
      <c r="D645" s="10">
        <v>3850</v>
      </c>
      <c r="E645" s="10" t="s">
        <v>271</v>
      </c>
      <c r="F645" s="255">
        <v>45790</v>
      </c>
      <c r="G645" s="283" t="s">
        <v>89</v>
      </c>
      <c r="H645" s="287" t="s">
        <v>106</v>
      </c>
      <c r="I645" s="284">
        <v>0.6430555555555556</v>
      </c>
      <c r="J645" s="10" t="s">
        <v>111</v>
      </c>
      <c r="K645" s="282" t="s">
        <v>785</v>
      </c>
      <c r="L645" s="576"/>
      <c r="M645" s="10"/>
      <c r="N645" s="577"/>
      <c r="O645" s="578"/>
      <c r="P645" s="577"/>
      <c r="Q645" s="579"/>
      <c r="R645" s="579"/>
    </row>
    <row r="646" spans="1:18" ht="15">
      <c r="A646" s="313">
        <v>657</v>
      </c>
      <c r="B646" s="11" t="s">
        <v>166</v>
      </c>
      <c r="C646" s="435" t="s">
        <v>163</v>
      </c>
      <c r="D646" s="10">
        <v>3850</v>
      </c>
      <c r="E646" s="10" t="s">
        <v>271</v>
      </c>
      <c r="F646" s="255">
        <v>45790</v>
      </c>
      <c r="G646" s="283" t="s">
        <v>89</v>
      </c>
      <c r="H646" s="287" t="s">
        <v>106</v>
      </c>
      <c r="I646" s="284">
        <v>0.65416666666666667</v>
      </c>
      <c r="J646" s="10" t="s">
        <v>111</v>
      </c>
      <c r="K646" s="282" t="s">
        <v>786</v>
      </c>
      <c r="L646" s="576"/>
      <c r="M646" s="10"/>
      <c r="N646" s="577"/>
      <c r="O646" s="578"/>
      <c r="P646" s="577"/>
      <c r="Q646" s="579"/>
      <c r="R646" s="579"/>
    </row>
    <row r="647" spans="1:18" ht="15">
      <c r="A647" s="313">
        <v>658</v>
      </c>
      <c r="B647" s="11" t="s">
        <v>166</v>
      </c>
      <c r="C647" s="435" t="s">
        <v>163</v>
      </c>
      <c r="D647" s="10">
        <v>3850</v>
      </c>
      <c r="E647" s="10" t="s">
        <v>271</v>
      </c>
      <c r="F647" s="255">
        <v>45790</v>
      </c>
      <c r="G647" s="283" t="s">
        <v>89</v>
      </c>
      <c r="H647" s="287" t="s">
        <v>106</v>
      </c>
      <c r="I647" s="284">
        <v>0.6791666666666667</v>
      </c>
      <c r="J647" s="10" t="s">
        <v>111</v>
      </c>
      <c r="K647" s="282" t="s">
        <v>787</v>
      </c>
      <c r="L647" s="576"/>
      <c r="M647" s="10"/>
      <c r="N647" s="577"/>
      <c r="O647" s="578"/>
      <c r="P647" s="577"/>
      <c r="Q647" s="579"/>
      <c r="R647" s="579"/>
    </row>
    <row r="648" spans="1:18" ht="15">
      <c r="A648" s="313">
        <v>659</v>
      </c>
      <c r="B648" s="11" t="s">
        <v>166</v>
      </c>
      <c r="C648" s="435" t="s">
        <v>163</v>
      </c>
      <c r="D648" s="10">
        <v>3850</v>
      </c>
      <c r="E648" s="10" t="s">
        <v>271</v>
      </c>
      <c r="F648" s="255">
        <v>45790</v>
      </c>
      <c r="G648" s="283" t="s">
        <v>89</v>
      </c>
      <c r="H648" s="287" t="s">
        <v>106</v>
      </c>
      <c r="I648" s="284">
        <v>0.68333333333333335</v>
      </c>
      <c r="J648" s="10" t="s">
        <v>111</v>
      </c>
      <c r="K648" s="282" t="s">
        <v>783</v>
      </c>
      <c r="L648" s="576"/>
      <c r="M648" s="10"/>
      <c r="N648" s="577"/>
      <c r="O648" s="578"/>
      <c r="P648" s="577"/>
      <c r="Q648" s="579"/>
      <c r="R648" s="579"/>
    </row>
    <row r="649" spans="1:18" ht="15">
      <c r="A649" s="313">
        <v>660</v>
      </c>
      <c r="B649" s="11" t="s">
        <v>166</v>
      </c>
      <c r="C649" s="435" t="s">
        <v>163</v>
      </c>
      <c r="D649" s="10">
        <v>3850</v>
      </c>
      <c r="E649" s="10" t="s">
        <v>271</v>
      </c>
      <c r="F649" s="255">
        <v>45790</v>
      </c>
      <c r="G649" s="283" t="s">
        <v>89</v>
      </c>
      <c r="H649" s="287" t="s">
        <v>106</v>
      </c>
      <c r="I649" s="284">
        <v>0.71458333333333335</v>
      </c>
      <c r="J649" s="10" t="s">
        <v>111</v>
      </c>
      <c r="K649" s="282" t="s">
        <v>783</v>
      </c>
      <c r="L649" s="576"/>
      <c r="M649" s="10"/>
      <c r="N649" s="577"/>
      <c r="O649" s="578"/>
      <c r="P649" s="577"/>
      <c r="Q649" s="579"/>
      <c r="R649" s="579"/>
    </row>
    <row r="650" spans="1:18" ht="15">
      <c r="A650" s="313">
        <v>661</v>
      </c>
      <c r="B650" s="11" t="s">
        <v>166</v>
      </c>
      <c r="C650" s="435" t="s">
        <v>163</v>
      </c>
      <c r="D650" s="10">
        <v>3850</v>
      </c>
      <c r="E650" s="10" t="s">
        <v>271</v>
      </c>
      <c r="F650" s="255">
        <v>45790</v>
      </c>
      <c r="G650" s="283" t="s">
        <v>89</v>
      </c>
      <c r="H650" s="287" t="s">
        <v>106</v>
      </c>
      <c r="I650" s="284">
        <v>0.71527777777777779</v>
      </c>
      <c r="J650" s="10" t="s">
        <v>111</v>
      </c>
      <c r="K650" s="282" t="s">
        <v>788</v>
      </c>
      <c r="L650" s="576"/>
      <c r="M650" s="10"/>
      <c r="N650" s="577"/>
      <c r="O650" s="578"/>
      <c r="P650" s="577"/>
      <c r="Q650" s="579"/>
      <c r="R650" s="579"/>
    </row>
    <row r="651" spans="1:18" ht="15">
      <c r="A651" s="313">
        <v>662</v>
      </c>
      <c r="B651" s="285" t="s">
        <v>166</v>
      </c>
      <c r="C651" s="435" t="s">
        <v>163</v>
      </c>
      <c r="D651" s="263">
        <v>3850</v>
      </c>
      <c r="E651" s="263" t="s">
        <v>271</v>
      </c>
      <c r="F651" s="255">
        <v>45790</v>
      </c>
      <c r="G651" s="283" t="s">
        <v>89</v>
      </c>
      <c r="H651" s="290" t="s">
        <v>106</v>
      </c>
      <c r="I651" s="264">
        <v>0.71944444444444444</v>
      </c>
      <c r="J651" s="263" t="s">
        <v>111</v>
      </c>
      <c r="K651" s="265" t="s">
        <v>789</v>
      </c>
      <c r="L651" s="580"/>
      <c r="M651" s="263"/>
      <c r="N651" s="581"/>
      <c r="O651" s="582"/>
      <c r="P651" s="581"/>
      <c r="Q651" s="583"/>
      <c r="R651" s="583"/>
    </row>
    <row r="652" spans="1:18" ht="15">
      <c r="A652" s="313">
        <v>663</v>
      </c>
      <c r="B652" s="11" t="s">
        <v>166</v>
      </c>
      <c r="C652" s="435" t="s">
        <v>163</v>
      </c>
      <c r="D652" s="336" t="s">
        <v>105</v>
      </c>
      <c r="E652" s="10" t="s">
        <v>185</v>
      </c>
      <c r="F652" s="255">
        <v>45791</v>
      </c>
      <c r="G652" s="283" t="s">
        <v>89</v>
      </c>
      <c r="H652" s="286" t="s">
        <v>107</v>
      </c>
      <c r="I652" s="284">
        <v>0.26527777777777778</v>
      </c>
      <c r="J652" s="10" t="s">
        <v>145</v>
      </c>
      <c r="K652" s="282" t="s">
        <v>790</v>
      </c>
      <c r="L652" s="576"/>
      <c r="M652" s="10"/>
      <c r="N652" s="577">
        <v>248</v>
      </c>
      <c r="O652" s="478">
        <v>0.28999999999999998</v>
      </c>
      <c r="P652" s="313" t="s">
        <v>791</v>
      </c>
      <c r="Q652" s="579" t="s">
        <v>792</v>
      </c>
      <c r="R652" s="579">
        <v>8</v>
      </c>
    </row>
    <row r="653" spans="1:18" ht="15">
      <c r="A653" s="313">
        <v>664</v>
      </c>
      <c r="B653" s="11" t="s">
        <v>166</v>
      </c>
      <c r="C653" s="435" t="s">
        <v>163</v>
      </c>
      <c r="D653" s="336" t="s">
        <v>105</v>
      </c>
      <c r="E653" s="10" t="s">
        <v>185</v>
      </c>
      <c r="F653" s="255">
        <v>45791</v>
      </c>
      <c r="G653" s="283" t="s">
        <v>89</v>
      </c>
      <c r="H653" s="286" t="s">
        <v>107</v>
      </c>
      <c r="I653" s="284">
        <v>0.26666666666666666</v>
      </c>
      <c r="J653" s="10" t="s">
        <v>145</v>
      </c>
      <c r="K653" s="282" t="s">
        <v>793</v>
      </c>
      <c r="L653" s="576"/>
      <c r="M653" s="10"/>
      <c r="N653" s="577"/>
      <c r="O653" s="578"/>
      <c r="P653" s="577"/>
      <c r="Q653" s="579"/>
      <c r="R653" s="579"/>
    </row>
    <row r="654" spans="1:18" ht="15">
      <c r="A654" s="313">
        <v>665</v>
      </c>
      <c r="B654" s="11" t="s">
        <v>166</v>
      </c>
      <c r="C654" s="435" t="s">
        <v>163</v>
      </c>
      <c r="D654" s="336" t="s">
        <v>105</v>
      </c>
      <c r="E654" s="10" t="s">
        <v>185</v>
      </c>
      <c r="F654" s="255">
        <v>45791</v>
      </c>
      <c r="G654" s="283" t="s">
        <v>89</v>
      </c>
      <c r="H654" s="286" t="s">
        <v>107</v>
      </c>
      <c r="I654" s="284">
        <v>0.27638888888888891</v>
      </c>
      <c r="J654" s="10" t="s">
        <v>124</v>
      </c>
      <c r="K654" s="282" t="s">
        <v>794</v>
      </c>
      <c r="L654" s="576"/>
      <c r="M654" s="10"/>
      <c r="N654" s="577"/>
      <c r="O654" s="578"/>
      <c r="P654" s="577"/>
      <c r="Q654" s="579"/>
      <c r="R654" s="579"/>
    </row>
    <row r="655" spans="1:18" ht="15">
      <c r="A655" s="313">
        <v>666</v>
      </c>
      <c r="B655" s="11" t="s">
        <v>166</v>
      </c>
      <c r="C655" s="435" t="s">
        <v>163</v>
      </c>
      <c r="D655" s="336" t="s">
        <v>105</v>
      </c>
      <c r="E655" s="10" t="s">
        <v>185</v>
      </c>
      <c r="F655" s="255">
        <v>45791</v>
      </c>
      <c r="G655" s="283" t="s">
        <v>89</v>
      </c>
      <c r="H655" s="286" t="s">
        <v>107</v>
      </c>
      <c r="I655" s="284">
        <v>0.32847222222222222</v>
      </c>
      <c r="J655" s="10" t="s">
        <v>145</v>
      </c>
      <c r="K655" s="282" t="s">
        <v>795</v>
      </c>
      <c r="L655" s="576"/>
      <c r="M655" s="10"/>
      <c r="N655" s="577"/>
      <c r="O655" s="578"/>
      <c r="P655" s="577"/>
      <c r="Q655" s="579"/>
      <c r="R655" s="579"/>
    </row>
    <row r="656" spans="1:18" ht="15">
      <c r="A656" s="313">
        <v>667</v>
      </c>
      <c r="B656" s="11" t="s">
        <v>166</v>
      </c>
      <c r="C656" s="435" t="s">
        <v>163</v>
      </c>
      <c r="D656" s="336" t="s">
        <v>105</v>
      </c>
      <c r="E656" s="10" t="s">
        <v>185</v>
      </c>
      <c r="F656" s="255">
        <v>45791</v>
      </c>
      <c r="G656" s="283" t="s">
        <v>89</v>
      </c>
      <c r="H656" s="286" t="s">
        <v>107</v>
      </c>
      <c r="I656" s="284">
        <v>0.33263888888888887</v>
      </c>
      <c r="J656" s="10" t="s">
        <v>145</v>
      </c>
      <c r="K656" s="282" t="s">
        <v>796</v>
      </c>
      <c r="L656" s="576"/>
      <c r="M656" s="10"/>
      <c r="N656" s="577"/>
      <c r="O656" s="578"/>
      <c r="P656" s="577"/>
      <c r="Q656" s="579"/>
      <c r="R656" s="579"/>
    </row>
    <row r="657" spans="1:18" ht="15">
      <c r="A657" s="313">
        <v>668</v>
      </c>
      <c r="B657" s="11" t="s">
        <v>166</v>
      </c>
      <c r="C657" s="435" t="s">
        <v>163</v>
      </c>
      <c r="D657" s="336" t="s">
        <v>105</v>
      </c>
      <c r="E657" s="10" t="s">
        <v>185</v>
      </c>
      <c r="F657" s="255">
        <v>45791</v>
      </c>
      <c r="G657" s="283" t="s">
        <v>89</v>
      </c>
      <c r="H657" s="286" t="s">
        <v>107</v>
      </c>
      <c r="I657" s="284">
        <v>0.39930555555555558</v>
      </c>
      <c r="J657" s="10" t="s">
        <v>116</v>
      </c>
      <c r="K657" s="282" t="s">
        <v>797</v>
      </c>
      <c r="L657" s="576"/>
      <c r="M657" s="10"/>
      <c r="N657" s="577"/>
      <c r="O657" s="578"/>
      <c r="P657" s="577"/>
      <c r="Q657" s="579"/>
      <c r="R657" s="579"/>
    </row>
    <row r="658" spans="1:18" ht="15">
      <c r="A658" s="313">
        <v>669</v>
      </c>
      <c r="B658" s="11" t="s">
        <v>166</v>
      </c>
      <c r="C658" s="435" t="s">
        <v>163</v>
      </c>
      <c r="D658" s="336" t="s">
        <v>105</v>
      </c>
      <c r="E658" s="10" t="s">
        <v>185</v>
      </c>
      <c r="F658" s="255">
        <v>45791</v>
      </c>
      <c r="G658" s="283" t="s">
        <v>89</v>
      </c>
      <c r="H658" s="286" t="s">
        <v>107</v>
      </c>
      <c r="I658" s="284">
        <v>0.45833333333333331</v>
      </c>
      <c r="J658" s="10" t="s">
        <v>116</v>
      </c>
      <c r="K658" s="282" t="s">
        <v>798</v>
      </c>
      <c r="L658" s="576"/>
      <c r="M658" s="10"/>
      <c r="N658" s="577"/>
      <c r="O658" s="578"/>
      <c r="P658" s="577"/>
      <c r="Q658" s="579"/>
      <c r="R658" s="579"/>
    </row>
    <row r="659" spans="1:18" ht="15">
      <c r="A659" s="313">
        <v>670</v>
      </c>
      <c r="B659" s="285" t="s">
        <v>166</v>
      </c>
      <c r="C659" s="435" t="s">
        <v>163</v>
      </c>
      <c r="D659" s="336" t="s">
        <v>105</v>
      </c>
      <c r="E659" s="263" t="s">
        <v>185</v>
      </c>
      <c r="F659" s="255">
        <v>45791</v>
      </c>
      <c r="G659" s="283" t="s">
        <v>89</v>
      </c>
      <c r="H659" s="288" t="s">
        <v>107</v>
      </c>
      <c r="I659" s="264">
        <v>0.46250000000000002</v>
      </c>
      <c r="J659" s="263" t="s">
        <v>145</v>
      </c>
      <c r="K659" s="265" t="s">
        <v>799</v>
      </c>
      <c r="L659" s="580"/>
      <c r="M659" s="263"/>
      <c r="N659" s="581"/>
      <c r="O659" s="582"/>
      <c r="P659" s="581"/>
      <c r="Q659" s="583"/>
      <c r="R659" s="583"/>
    </row>
    <row r="660" spans="1:18" ht="15">
      <c r="A660" s="313">
        <v>671</v>
      </c>
      <c r="B660" s="11" t="s">
        <v>162</v>
      </c>
      <c r="C660" s="435" t="s">
        <v>163</v>
      </c>
      <c r="D660" s="336" t="s">
        <v>105</v>
      </c>
      <c r="E660" s="10" t="s">
        <v>164</v>
      </c>
      <c r="F660" s="255">
        <v>45791</v>
      </c>
      <c r="G660" s="283" t="s">
        <v>89</v>
      </c>
      <c r="H660" s="287" t="s">
        <v>106</v>
      </c>
      <c r="I660" s="284">
        <v>0.65763888888888888</v>
      </c>
      <c r="J660" s="10" t="s">
        <v>123</v>
      </c>
      <c r="K660" s="282" t="s">
        <v>800</v>
      </c>
      <c r="L660" s="576"/>
      <c r="M660" s="10"/>
      <c r="N660" s="313">
        <v>305</v>
      </c>
      <c r="O660" s="316">
        <v>0.30032407407407408</v>
      </c>
      <c r="P660" s="315" t="s">
        <v>801</v>
      </c>
      <c r="Q660" s="315" t="s">
        <v>167</v>
      </c>
      <c r="R660" s="315">
        <v>10</v>
      </c>
    </row>
    <row r="661" spans="1:18" ht="15">
      <c r="A661" s="313">
        <v>672</v>
      </c>
      <c r="B661" s="11" t="s">
        <v>162</v>
      </c>
      <c r="C661" s="435" t="s">
        <v>163</v>
      </c>
      <c r="D661" s="336" t="s">
        <v>105</v>
      </c>
      <c r="E661" s="10" t="s">
        <v>164</v>
      </c>
      <c r="F661" s="255">
        <v>45791</v>
      </c>
      <c r="G661" s="283" t="s">
        <v>89</v>
      </c>
      <c r="H661" s="287" t="s">
        <v>106</v>
      </c>
      <c r="I661" s="284">
        <v>0.76597222222222228</v>
      </c>
      <c r="J661" s="10" t="s">
        <v>111</v>
      </c>
      <c r="K661" s="282" t="s">
        <v>802</v>
      </c>
      <c r="L661" s="576"/>
      <c r="M661" s="10"/>
      <c r="N661" s="577"/>
      <c r="O661" s="578"/>
      <c r="P661" s="577"/>
      <c r="Q661" s="579"/>
      <c r="R661" s="579"/>
    </row>
    <row r="662" spans="1:18" ht="15">
      <c r="A662" s="313">
        <v>673</v>
      </c>
      <c r="B662" s="11" t="s">
        <v>162</v>
      </c>
      <c r="C662" s="435" t="s">
        <v>163</v>
      </c>
      <c r="D662" s="336" t="s">
        <v>105</v>
      </c>
      <c r="E662" s="10" t="s">
        <v>164</v>
      </c>
      <c r="F662" s="255">
        <v>45791</v>
      </c>
      <c r="G662" s="283" t="s">
        <v>89</v>
      </c>
      <c r="H662" s="287" t="s">
        <v>106</v>
      </c>
      <c r="I662" s="284">
        <v>0.80208333333333337</v>
      </c>
      <c r="J662" s="10" t="s">
        <v>111</v>
      </c>
      <c r="K662" s="282" t="s">
        <v>803</v>
      </c>
      <c r="L662" s="576"/>
      <c r="M662" s="10"/>
      <c r="N662" s="577"/>
      <c r="O662" s="578"/>
      <c r="P662" s="577"/>
      <c r="Q662" s="579"/>
      <c r="R662" s="579"/>
    </row>
    <row r="663" spans="1:18" ht="15">
      <c r="A663" s="313">
        <v>674</v>
      </c>
      <c r="B663" s="11" t="s">
        <v>162</v>
      </c>
      <c r="C663" s="435" t="s">
        <v>163</v>
      </c>
      <c r="D663" s="336" t="s">
        <v>105</v>
      </c>
      <c r="E663" s="10" t="s">
        <v>164</v>
      </c>
      <c r="F663" s="255">
        <v>45791</v>
      </c>
      <c r="G663" s="283" t="s">
        <v>89</v>
      </c>
      <c r="H663" s="287" t="s">
        <v>106</v>
      </c>
      <c r="I663" s="284">
        <v>0.81111111111111112</v>
      </c>
      <c r="J663" s="10" t="s">
        <v>123</v>
      </c>
      <c r="K663" s="282" t="s">
        <v>804</v>
      </c>
      <c r="L663" s="576"/>
      <c r="M663" s="10"/>
      <c r="N663" s="577"/>
      <c r="O663" s="578"/>
      <c r="P663" s="577"/>
      <c r="Q663" s="579"/>
      <c r="R663" s="579"/>
    </row>
    <row r="664" spans="1:18" ht="15">
      <c r="A664" s="313">
        <v>675</v>
      </c>
      <c r="B664" s="11" t="s">
        <v>162</v>
      </c>
      <c r="C664" s="435" t="s">
        <v>163</v>
      </c>
      <c r="D664" s="336" t="s">
        <v>105</v>
      </c>
      <c r="E664" s="10" t="s">
        <v>164</v>
      </c>
      <c r="F664" s="255">
        <v>45791</v>
      </c>
      <c r="G664" s="283" t="s">
        <v>89</v>
      </c>
      <c r="H664" s="287" t="s">
        <v>106</v>
      </c>
      <c r="I664" s="284">
        <v>0.84652777777777777</v>
      </c>
      <c r="J664" s="10" t="s">
        <v>116</v>
      </c>
      <c r="K664" s="282" t="s">
        <v>805</v>
      </c>
      <c r="L664" s="576"/>
      <c r="M664" s="10"/>
      <c r="N664" s="577"/>
      <c r="O664" s="578"/>
      <c r="P664" s="577"/>
      <c r="Q664" s="579"/>
      <c r="R664" s="579"/>
    </row>
    <row r="665" spans="1:18" ht="15">
      <c r="A665" s="313">
        <v>676</v>
      </c>
      <c r="B665" s="11" t="s">
        <v>162</v>
      </c>
      <c r="C665" s="435" t="s">
        <v>163</v>
      </c>
      <c r="D665" s="336" t="s">
        <v>105</v>
      </c>
      <c r="E665" s="10" t="s">
        <v>164</v>
      </c>
      <c r="F665" s="255">
        <v>45791</v>
      </c>
      <c r="G665" s="283" t="s">
        <v>89</v>
      </c>
      <c r="H665" s="286" t="s">
        <v>107</v>
      </c>
      <c r="I665" s="284">
        <v>0.86458333333333337</v>
      </c>
      <c r="J665" s="10" t="s">
        <v>116</v>
      </c>
      <c r="K665" s="282" t="s">
        <v>806</v>
      </c>
      <c r="L665" s="576"/>
      <c r="M665" s="10"/>
      <c r="N665" s="577"/>
      <c r="O665" s="578"/>
      <c r="P665" s="577"/>
      <c r="Q665" s="579"/>
      <c r="R665" s="579"/>
    </row>
    <row r="666" spans="1:18" ht="15">
      <c r="A666" s="313">
        <v>677</v>
      </c>
      <c r="B666" s="11" t="s">
        <v>162</v>
      </c>
      <c r="C666" s="435" t="s">
        <v>163</v>
      </c>
      <c r="D666" s="336" t="s">
        <v>105</v>
      </c>
      <c r="E666" s="10" t="s">
        <v>164</v>
      </c>
      <c r="F666" s="255">
        <v>45791</v>
      </c>
      <c r="G666" s="283" t="s">
        <v>89</v>
      </c>
      <c r="H666" s="286" t="s">
        <v>107</v>
      </c>
      <c r="I666" s="284">
        <v>0.86527777777777781</v>
      </c>
      <c r="J666" s="10" t="s">
        <v>110</v>
      </c>
      <c r="K666" s="282" t="s">
        <v>807</v>
      </c>
      <c r="L666" s="576"/>
      <c r="M666" s="10"/>
      <c r="N666" s="577"/>
      <c r="O666" s="578"/>
      <c r="P666" s="577"/>
      <c r="Q666" s="579"/>
      <c r="R666" s="579"/>
    </row>
    <row r="667" spans="1:18" ht="15">
      <c r="A667" s="313">
        <v>678</v>
      </c>
      <c r="B667" s="11" t="s">
        <v>162</v>
      </c>
      <c r="C667" s="435" t="s">
        <v>163</v>
      </c>
      <c r="D667" s="336" t="s">
        <v>105</v>
      </c>
      <c r="E667" s="10" t="s">
        <v>164</v>
      </c>
      <c r="F667" s="255">
        <v>45791</v>
      </c>
      <c r="G667" s="283" t="s">
        <v>89</v>
      </c>
      <c r="H667" s="286" t="s">
        <v>107</v>
      </c>
      <c r="I667" s="284">
        <v>0.86597222222222225</v>
      </c>
      <c r="J667" s="10" t="s">
        <v>110</v>
      </c>
      <c r="K667" s="282" t="s">
        <v>808</v>
      </c>
      <c r="L667" s="576"/>
      <c r="M667" s="10"/>
      <c r="N667" s="577"/>
      <c r="O667" s="578"/>
      <c r="P667" s="577"/>
      <c r="Q667" s="579"/>
      <c r="R667" s="579"/>
    </row>
    <row r="668" spans="1:18" ht="15">
      <c r="A668" s="313">
        <v>679</v>
      </c>
      <c r="B668" s="285" t="s">
        <v>162</v>
      </c>
      <c r="C668" s="435" t="s">
        <v>163</v>
      </c>
      <c r="D668" s="336" t="s">
        <v>105</v>
      </c>
      <c r="E668" s="263" t="s">
        <v>164</v>
      </c>
      <c r="F668" s="255">
        <v>45791</v>
      </c>
      <c r="G668" s="283" t="s">
        <v>89</v>
      </c>
      <c r="H668" s="290" t="s">
        <v>106</v>
      </c>
      <c r="I668" s="264">
        <v>0.87013888888888891</v>
      </c>
      <c r="J668" s="263" t="s">
        <v>145</v>
      </c>
      <c r="K668" s="265" t="s">
        <v>809</v>
      </c>
      <c r="L668" s="580"/>
      <c r="M668" s="263"/>
      <c r="N668" s="581"/>
      <c r="O668" s="582"/>
      <c r="P668" s="581"/>
      <c r="Q668" s="583"/>
      <c r="R668" s="583"/>
    </row>
    <row r="669" spans="1:18" ht="15">
      <c r="A669" s="313">
        <v>680</v>
      </c>
      <c r="B669" s="11" t="s">
        <v>166</v>
      </c>
      <c r="C669" s="435" t="s">
        <v>163</v>
      </c>
      <c r="D669" s="10">
        <v>3850</v>
      </c>
      <c r="E669" s="10" t="s">
        <v>271</v>
      </c>
      <c r="F669" s="255">
        <v>45791</v>
      </c>
      <c r="G669" s="283" t="s">
        <v>89</v>
      </c>
      <c r="H669" s="286" t="s">
        <v>107</v>
      </c>
      <c r="I669" s="284">
        <v>0.31319444444444444</v>
      </c>
      <c r="J669" s="10" t="s">
        <v>117</v>
      </c>
      <c r="K669" s="282" t="s">
        <v>222</v>
      </c>
      <c r="L669" s="576"/>
      <c r="M669" s="10"/>
      <c r="N669" s="266">
        <v>279</v>
      </c>
      <c r="O669" s="306">
        <v>0.3730324074074074</v>
      </c>
      <c r="P669" s="267" t="s">
        <v>357</v>
      </c>
      <c r="Q669" s="267" t="s">
        <v>273</v>
      </c>
      <c r="R669" s="267">
        <v>12</v>
      </c>
    </row>
    <row r="670" spans="1:18" ht="15">
      <c r="A670" s="313">
        <v>681</v>
      </c>
      <c r="B670" s="11" t="s">
        <v>166</v>
      </c>
      <c r="C670" s="435" t="s">
        <v>163</v>
      </c>
      <c r="D670" s="10">
        <v>3850</v>
      </c>
      <c r="E670" s="10" t="s">
        <v>271</v>
      </c>
      <c r="F670" s="255">
        <v>45791</v>
      </c>
      <c r="G670" s="283" t="s">
        <v>89</v>
      </c>
      <c r="H670" s="287" t="s">
        <v>106</v>
      </c>
      <c r="I670" s="284">
        <v>0.31527777777777777</v>
      </c>
      <c r="J670" s="10" t="s">
        <v>114</v>
      </c>
      <c r="K670" s="282" t="s">
        <v>810</v>
      </c>
      <c r="L670" s="576"/>
      <c r="M670" s="10"/>
      <c r="N670" s="577"/>
      <c r="O670" s="578"/>
      <c r="P670" s="577"/>
      <c r="Q670" s="579"/>
      <c r="R670" s="579"/>
    </row>
    <row r="671" spans="1:18" ht="15">
      <c r="A671" s="313">
        <v>682</v>
      </c>
      <c r="B671" s="11" t="s">
        <v>166</v>
      </c>
      <c r="C671" s="435" t="s">
        <v>163</v>
      </c>
      <c r="D671" s="10">
        <v>3850</v>
      </c>
      <c r="E671" s="10" t="s">
        <v>271</v>
      </c>
      <c r="F671" s="255">
        <v>45791</v>
      </c>
      <c r="G671" s="283" t="s">
        <v>89</v>
      </c>
      <c r="H671" s="286" t="s">
        <v>107</v>
      </c>
      <c r="I671" s="284">
        <v>0.32291666666666669</v>
      </c>
      <c r="J671" s="10" t="s">
        <v>123</v>
      </c>
      <c r="K671" s="282" t="s">
        <v>811</v>
      </c>
      <c r="L671" s="576"/>
      <c r="M671" s="10"/>
      <c r="N671" s="577"/>
      <c r="O671" s="578"/>
      <c r="P671" s="577"/>
      <c r="Q671" s="579"/>
      <c r="R671" s="579"/>
    </row>
    <row r="672" spans="1:18" ht="15">
      <c r="A672" s="313">
        <v>683</v>
      </c>
      <c r="B672" s="11" t="s">
        <v>166</v>
      </c>
      <c r="C672" s="435" t="s">
        <v>163</v>
      </c>
      <c r="D672" s="10">
        <v>3850</v>
      </c>
      <c r="E672" s="10" t="s">
        <v>271</v>
      </c>
      <c r="F672" s="255">
        <v>45791</v>
      </c>
      <c r="G672" s="283" t="s">
        <v>89</v>
      </c>
      <c r="H672" s="287" t="s">
        <v>106</v>
      </c>
      <c r="I672" s="284">
        <v>0.3972222222222222</v>
      </c>
      <c r="J672" s="10" t="s">
        <v>47</v>
      </c>
      <c r="K672" s="282" t="s">
        <v>812</v>
      </c>
      <c r="L672" s="576"/>
      <c r="M672" s="10"/>
      <c r="N672" s="577"/>
      <c r="O672" s="578"/>
      <c r="P672" s="577"/>
      <c r="Q672" s="579"/>
      <c r="R672" s="579"/>
    </row>
    <row r="673" spans="1:18" ht="15">
      <c r="A673" s="313">
        <v>684</v>
      </c>
      <c r="B673" s="11" t="s">
        <v>166</v>
      </c>
      <c r="C673" s="435" t="s">
        <v>163</v>
      </c>
      <c r="D673" s="10">
        <v>3850</v>
      </c>
      <c r="E673" s="10" t="s">
        <v>271</v>
      </c>
      <c r="F673" s="255">
        <v>45791</v>
      </c>
      <c r="G673" s="283" t="s">
        <v>89</v>
      </c>
      <c r="H673" s="286" t="s">
        <v>107</v>
      </c>
      <c r="I673" s="284">
        <v>0.40694444444444444</v>
      </c>
      <c r="J673" s="10" t="s">
        <v>111</v>
      </c>
      <c r="K673" s="282" t="s">
        <v>813</v>
      </c>
      <c r="L673" s="576"/>
      <c r="M673" s="10"/>
      <c r="N673" s="577"/>
      <c r="O673" s="578"/>
      <c r="P673" s="577"/>
      <c r="Q673" s="579"/>
      <c r="R673" s="579"/>
    </row>
    <row r="674" spans="1:18" ht="15">
      <c r="A674" s="313">
        <v>685</v>
      </c>
      <c r="B674" s="11" t="s">
        <v>166</v>
      </c>
      <c r="C674" s="435" t="s">
        <v>163</v>
      </c>
      <c r="D674" s="10">
        <v>3850</v>
      </c>
      <c r="E674" s="10" t="s">
        <v>271</v>
      </c>
      <c r="F674" s="255">
        <v>45791</v>
      </c>
      <c r="G674" s="283" t="s">
        <v>89</v>
      </c>
      <c r="H674" s="287" t="s">
        <v>106</v>
      </c>
      <c r="I674" s="284">
        <v>0.40763888888888888</v>
      </c>
      <c r="J674" s="10" t="s">
        <v>111</v>
      </c>
      <c r="K674" s="282" t="s">
        <v>814</v>
      </c>
      <c r="L674" s="576"/>
      <c r="M674" s="10"/>
      <c r="N674" s="577"/>
      <c r="O674" s="578"/>
      <c r="P674" s="577"/>
      <c r="Q674" s="579"/>
      <c r="R674" s="579"/>
    </row>
    <row r="675" spans="1:18" ht="15">
      <c r="A675" s="313">
        <v>686</v>
      </c>
      <c r="B675" s="11" t="s">
        <v>166</v>
      </c>
      <c r="C675" s="435" t="s">
        <v>163</v>
      </c>
      <c r="D675" s="10">
        <v>3850</v>
      </c>
      <c r="E675" s="10" t="s">
        <v>271</v>
      </c>
      <c r="F675" s="255">
        <v>45791</v>
      </c>
      <c r="G675" s="283" t="s">
        <v>89</v>
      </c>
      <c r="H675" s="287" t="s">
        <v>106</v>
      </c>
      <c r="I675" s="284">
        <v>0.41041666666666665</v>
      </c>
      <c r="J675" s="10" t="s">
        <v>111</v>
      </c>
      <c r="K675" s="282" t="s">
        <v>815</v>
      </c>
      <c r="L675" s="576"/>
      <c r="M675" s="10"/>
      <c r="N675" s="577"/>
      <c r="O675" s="578"/>
      <c r="P675" s="577"/>
      <c r="Q675" s="579"/>
      <c r="R675" s="579"/>
    </row>
    <row r="676" spans="1:18" ht="15">
      <c r="A676" s="313">
        <v>687</v>
      </c>
      <c r="B676" s="11" t="s">
        <v>166</v>
      </c>
      <c r="C676" s="435" t="s">
        <v>163</v>
      </c>
      <c r="D676" s="10">
        <v>3850</v>
      </c>
      <c r="E676" s="10" t="s">
        <v>271</v>
      </c>
      <c r="F676" s="255">
        <v>45791</v>
      </c>
      <c r="G676" s="283" t="s">
        <v>89</v>
      </c>
      <c r="H676" s="287" t="s">
        <v>106</v>
      </c>
      <c r="I676" s="284">
        <v>0.41944444444444445</v>
      </c>
      <c r="J676" s="10" t="s">
        <v>111</v>
      </c>
      <c r="K676" s="282" t="s">
        <v>816</v>
      </c>
      <c r="L676" s="576"/>
      <c r="M676" s="10"/>
      <c r="N676" s="577"/>
      <c r="O676" s="578"/>
      <c r="P676" s="577"/>
      <c r="Q676" s="579"/>
      <c r="R676" s="579"/>
    </row>
    <row r="677" spans="1:18" ht="15">
      <c r="A677" s="313">
        <v>688</v>
      </c>
      <c r="B677" s="11" t="s">
        <v>166</v>
      </c>
      <c r="C677" s="435" t="s">
        <v>163</v>
      </c>
      <c r="D677" s="10">
        <v>3850</v>
      </c>
      <c r="E677" s="10" t="s">
        <v>271</v>
      </c>
      <c r="F677" s="255">
        <v>45791</v>
      </c>
      <c r="G677" s="283" t="s">
        <v>89</v>
      </c>
      <c r="H677" s="287" t="s">
        <v>106</v>
      </c>
      <c r="I677" s="284">
        <v>0.42708333333333331</v>
      </c>
      <c r="J677" s="10" t="s">
        <v>111</v>
      </c>
      <c r="K677" s="282" t="s">
        <v>817</v>
      </c>
      <c r="L677" s="576"/>
      <c r="M677" s="10"/>
      <c r="N677" s="577"/>
      <c r="O677" s="578"/>
      <c r="P677" s="577"/>
      <c r="Q677" s="579"/>
      <c r="R677" s="579"/>
    </row>
    <row r="678" spans="1:18" ht="15">
      <c r="A678" s="313">
        <v>689</v>
      </c>
      <c r="B678" s="11" t="s">
        <v>166</v>
      </c>
      <c r="C678" s="435" t="s">
        <v>163</v>
      </c>
      <c r="D678" s="10">
        <v>3850</v>
      </c>
      <c r="E678" s="10" t="s">
        <v>271</v>
      </c>
      <c r="F678" s="255">
        <v>45791</v>
      </c>
      <c r="G678" s="283" t="s">
        <v>89</v>
      </c>
      <c r="H678" s="286" t="s">
        <v>107</v>
      </c>
      <c r="I678" s="284">
        <v>0.49583333333333335</v>
      </c>
      <c r="J678" s="10" t="s">
        <v>122</v>
      </c>
      <c r="K678" s="282" t="s">
        <v>818</v>
      </c>
      <c r="L678" s="576"/>
      <c r="M678" s="10"/>
      <c r="N678" s="577"/>
      <c r="O678" s="578"/>
      <c r="P678" s="577"/>
      <c r="Q678" s="579"/>
      <c r="R678" s="579"/>
    </row>
    <row r="679" spans="1:18" ht="15">
      <c r="A679" s="313">
        <v>690</v>
      </c>
      <c r="B679" s="285" t="s">
        <v>166</v>
      </c>
      <c r="C679" s="435" t="s">
        <v>163</v>
      </c>
      <c r="D679" s="263">
        <v>3850</v>
      </c>
      <c r="E679" s="263" t="s">
        <v>271</v>
      </c>
      <c r="F679" s="255">
        <v>45791</v>
      </c>
      <c r="G679" s="283" t="s">
        <v>89</v>
      </c>
      <c r="H679" s="288" t="s">
        <v>107</v>
      </c>
      <c r="I679" s="264">
        <v>0.60624999999999996</v>
      </c>
      <c r="J679" s="263" t="s">
        <v>122</v>
      </c>
      <c r="K679" s="265" t="s">
        <v>819</v>
      </c>
      <c r="L679" s="580"/>
      <c r="M679" s="263"/>
      <c r="N679" s="581"/>
      <c r="O679" s="582"/>
      <c r="P679" s="581"/>
      <c r="Q679" s="583"/>
      <c r="R679" s="583"/>
    </row>
    <row r="680" spans="1:18" ht="15">
      <c r="A680" s="313">
        <v>691</v>
      </c>
      <c r="B680" s="476" t="s">
        <v>166</v>
      </c>
      <c r="C680" s="435" t="s">
        <v>163</v>
      </c>
      <c r="D680" s="477">
        <v>3850</v>
      </c>
      <c r="E680" s="10" t="s">
        <v>271</v>
      </c>
      <c r="F680" s="255">
        <v>45792</v>
      </c>
      <c r="G680" s="283" t="s">
        <v>89</v>
      </c>
      <c r="H680" s="287" t="s">
        <v>106</v>
      </c>
      <c r="I680" s="284">
        <v>0.3263888888888889</v>
      </c>
      <c r="J680" s="10" t="s">
        <v>145</v>
      </c>
      <c r="K680" s="282" t="s">
        <v>820</v>
      </c>
      <c r="L680" s="576"/>
      <c r="M680" s="10"/>
      <c r="N680" s="577">
        <v>336</v>
      </c>
      <c r="O680" s="478">
        <v>0.29143518518518519</v>
      </c>
      <c r="P680" s="313" t="s">
        <v>238</v>
      </c>
      <c r="Q680" s="579" t="s">
        <v>224</v>
      </c>
      <c r="R680" s="579">
        <v>11</v>
      </c>
    </row>
    <row r="681" spans="1:18" ht="15">
      <c r="A681" s="313">
        <v>692</v>
      </c>
      <c r="B681" s="476" t="s">
        <v>166</v>
      </c>
      <c r="C681" s="435" t="s">
        <v>163</v>
      </c>
      <c r="D681" s="477">
        <v>3850</v>
      </c>
      <c r="E681" s="263" t="s">
        <v>271</v>
      </c>
      <c r="F681" s="255">
        <v>45792</v>
      </c>
      <c r="G681" s="283" t="s">
        <v>89</v>
      </c>
      <c r="H681" s="287" t="s">
        <v>106</v>
      </c>
      <c r="I681" s="284">
        <v>0.34236111111111112</v>
      </c>
      <c r="J681" s="10" t="s">
        <v>145</v>
      </c>
      <c r="K681" s="282" t="s">
        <v>821</v>
      </c>
      <c r="L681" s="576"/>
      <c r="M681" s="10"/>
      <c r="N681" s="577"/>
      <c r="O681" s="578"/>
      <c r="P681" s="577"/>
      <c r="Q681" s="579"/>
      <c r="R681" s="579"/>
    </row>
    <row r="682" spans="1:18" ht="15">
      <c r="A682" s="313">
        <v>693</v>
      </c>
      <c r="B682" s="476" t="s">
        <v>166</v>
      </c>
      <c r="C682" s="435" t="s">
        <v>163</v>
      </c>
      <c r="D682" s="477">
        <v>3850</v>
      </c>
      <c r="E682" s="10" t="s">
        <v>271</v>
      </c>
      <c r="F682" s="255">
        <v>45792</v>
      </c>
      <c r="G682" s="283" t="s">
        <v>89</v>
      </c>
      <c r="H682" s="287" t="s">
        <v>106</v>
      </c>
      <c r="I682" s="284">
        <v>0.34583333333333333</v>
      </c>
      <c r="J682" s="10" t="s">
        <v>116</v>
      </c>
      <c r="K682" s="282" t="s">
        <v>822</v>
      </c>
      <c r="L682" s="576"/>
      <c r="M682" s="10"/>
      <c r="N682" s="577"/>
      <c r="O682" s="578"/>
      <c r="P682" s="577"/>
      <c r="Q682" s="579"/>
      <c r="R682" s="579"/>
    </row>
    <row r="683" spans="1:18" ht="30.75">
      <c r="A683" s="313">
        <v>694</v>
      </c>
      <c r="B683" s="476" t="s">
        <v>166</v>
      </c>
      <c r="C683" s="435" t="s">
        <v>163</v>
      </c>
      <c r="D683" s="477">
        <v>3850</v>
      </c>
      <c r="E683" s="263" t="s">
        <v>271</v>
      </c>
      <c r="F683" s="255">
        <v>45792</v>
      </c>
      <c r="G683" s="283" t="s">
        <v>89</v>
      </c>
      <c r="H683" s="288" t="s">
        <v>107</v>
      </c>
      <c r="I683" s="284">
        <v>0.34652777777777777</v>
      </c>
      <c r="J683" s="10" t="s">
        <v>116</v>
      </c>
      <c r="K683" s="282" t="s">
        <v>823</v>
      </c>
      <c r="L683" s="576"/>
      <c r="M683" s="10"/>
      <c r="N683" s="577"/>
      <c r="O683" s="578"/>
      <c r="P683" s="577"/>
      <c r="Q683" s="579"/>
      <c r="R683" s="579"/>
    </row>
    <row r="684" spans="1:18" ht="30.75">
      <c r="A684" s="313">
        <v>695</v>
      </c>
      <c r="B684" s="476" t="s">
        <v>166</v>
      </c>
      <c r="C684" s="435" t="s">
        <v>163</v>
      </c>
      <c r="D684" s="477">
        <v>3850</v>
      </c>
      <c r="E684" s="10" t="s">
        <v>271</v>
      </c>
      <c r="F684" s="255">
        <v>45792</v>
      </c>
      <c r="G684" s="283" t="s">
        <v>89</v>
      </c>
      <c r="H684" s="287" t="s">
        <v>106</v>
      </c>
      <c r="I684" s="284">
        <v>0.35</v>
      </c>
      <c r="J684" s="10" t="s">
        <v>145</v>
      </c>
      <c r="K684" s="282" t="s">
        <v>824</v>
      </c>
      <c r="L684" s="576"/>
      <c r="M684" s="10"/>
      <c r="N684" s="577"/>
      <c r="O684" s="578"/>
      <c r="P684" s="577"/>
      <c r="Q684" s="579"/>
      <c r="R684" s="579"/>
    </row>
    <row r="685" spans="1:18" ht="15">
      <c r="A685" s="313">
        <v>696</v>
      </c>
      <c r="B685" s="476" t="s">
        <v>166</v>
      </c>
      <c r="C685" s="435" t="s">
        <v>163</v>
      </c>
      <c r="D685" s="477">
        <v>3850</v>
      </c>
      <c r="E685" s="263" t="s">
        <v>271</v>
      </c>
      <c r="F685" s="255">
        <v>45792</v>
      </c>
      <c r="G685" s="283" t="s">
        <v>89</v>
      </c>
      <c r="H685" s="287" t="s">
        <v>106</v>
      </c>
      <c r="I685" s="284">
        <v>0.38194444444444442</v>
      </c>
      <c r="J685" s="10" t="s">
        <v>111</v>
      </c>
      <c r="K685" s="282" t="s">
        <v>825</v>
      </c>
      <c r="L685" s="576"/>
      <c r="M685" s="10"/>
      <c r="N685" s="577"/>
      <c r="O685" s="578"/>
      <c r="P685" s="577"/>
      <c r="Q685" s="579"/>
      <c r="R685" s="579"/>
    </row>
    <row r="686" spans="1:18" ht="15">
      <c r="A686" s="313">
        <v>697</v>
      </c>
      <c r="B686" s="476" t="s">
        <v>166</v>
      </c>
      <c r="C686" s="435" t="s">
        <v>163</v>
      </c>
      <c r="D686" s="477">
        <v>3850</v>
      </c>
      <c r="E686" s="10" t="s">
        <v>271</v>
      </c>
      <c r="F686" s="255">
        <v>45792</v>
      </c>
      <c r="G686" s="283" t="s">
        <v>89</v>
      </c>
      <c r="H686" s="286" t="s">
        <v>107</v>
      </c>
      <c r="I686" s="284">
        <v>0.38680555555555557</v>
      </c>
      <c r="J686" s="10" t="s">
        <v>122</v>
      </c>
      <c r="K686" s="282" t="s">
        <v>826</v>
      </c>
      <c r="L686" s="576"/>
      <c r="M686" s="10"/>
      <c r="N686" s="577"/>
      <c r="O686" s="578"/>
      <c r="P686" s="577"/>
      <c r="Q686" s="579"/>
      <c r="R686" s="579"/>
    </row>
    <row r="687" spans="1:18" ht="15">
      <c r="A687" s="313">
        <v>698</v>
      </c>
      <c r="B687" s="476" t="s">
        <v>166</v>
      </c>
      <c r="C687" s="435" t="s">
        <v>163</v>
      </c>
      <c r="D687" s="477">
        <v>3850</v>
      </c>
      <c r="E687" s="263" t="s">
        <v>271</v>
      </c>
      <c r="F687" s="255">
        <v>45792</v>
      </c>
      <c r="G687" s="283" t="s">
        <v>89</v>
      </c>
      <c r="H687" s="286" t="s">
        <v>107</v>
      </c>
      <c r="I687" s="264">
        <v>0.41597222222222224</v>
      </c>
      <c r="J687" s="263" t="s">
        <v>123</v>
      </c>
      <c r="K687" s="265" t="s">
        <v>827</v>
      </c>
      <c r="L687" s="580"/>
      <c r="M687" s="263"/>
      <c r="N687" s="581"/>
      <c r="O687" s="582"/>
      <c r="P687" s="581"/>
      <c r="Q687" s="583"/>
      <c r="R687" s="583"/>
    </row>
    <row r="688" spans="1:18" ht="15">
      <c r="A688" s="313">
        <v>699</v>
      </c>
      <c r="B688" s="479" t="s">
        <v>166</v>
      </c>
      <c r="C688" s="435" t="s">
        <v>163</v>
      </c>
      <c r="D688" s="480">
        <v>3850</v>
      </c>
      <c r="E688" s="10" t="s">
        <v>271</v>
      </c>
      <c r="F688" s="255">
        <v>45792</v>
      </c>
      <c r="G688" s="283" t="s">
        <v>89</v>
      </c>
      <c r="H688" s="288" t="s">
        <v>107</v>
      </c>
      <c r="I688" s="284">
        <v>0.48749999999999999</v>
      </c>
      <c r="J688" s="10" t="s">
        <v>116</v>
      </c>
      <c r="K688" s="282" t="s">
        <v>828</v>
      </c>
      <c r="L688" s="576"/>
      <c r="M688" s="10"/>
      <c r="N688" s="313"/>
      <c r="O688" s="316"/>
      <c r="P688" s="315"/>
      <c r="Q688" s="315"/>
      <c r="R688" s="315"/>
    </row>
    <row r="689" spans="1:18" ht="15">
      <c r="A689" s="313">
        <v>700</v>
      </c>
      <c r="B689" s="479" t="s">
        <v>166</v>
      </c>
      <c r="C689" s="435" t="s">
        <v>163</v>
      </c>
      <c r="D689" s="480">
        <v>3850</v>
      </c>
      <c r="E689" s="263" t="s">
        <v>271</v>
      </c>
      <c r="F689" s="255">
        <v>45792</v>
      </c>
      <c r="G689" s="283" t="s">
        <v>89</v>
      </c>
      <c r="H689" s="287" t="s">
        <v>106</v>
      </c>
      <c r="I689" s="284">
        <v>0.5180555555555556</v>
      </c>
      <c r="J689" s="10" t="s">
        <v>114</v>
      </c>
      <c r="K689" s="282" t="s">
        <v>829</v>
      </c>
      <c r="L689" s="576"/>
      <c r="M689" s="10"/>
      <c r="N689" s="577"/>
      <c r="O689" s="578"/>
      <c r="P689" s="577"/>
      <c r="Q689" s="579"/>
      <c r="R689" s="579"/>
    </row>
    <row r="690" spans="1:18" ht="15">
      <c r="A690" s="313">
        <v>701</v>
      </c>
      <c r="B690" s="479" t="s">
        <v>166</v>
      </c>
      <c r="C690" s="435" t="s">
        <v>163</v>
      </c>
      <c r="D690" s="480">
        <v>3850</v>
      </c>
      <c r="E690" s="10" t="s">
        <v>271</v>
      </c>
      <c r="F690" s="255">
        <v>45792</v>
      </c>
      <c r="G690" s="283" t="s">
        <v>89</v>
      </c>
      <c r="H690" s="287" t="s">
        <v>106</v>
      </c>
      <c r="I690" s="284">
        <v>0.52083333333333337</v>
      </c>
      <c r="J690" s="10" t="s">
        <v>145</v>
      </c>
      <c r="K690" s="282" t="s">
        <v>830</v>
      </c>
      <c r="L690" s="576"/>
      <c r="M690" s="10"/>
      <c r="N690" s="577"/>
      <c r="O690" s="578"/>
      <c r="P690" s="577"/>
      <c r="Q690" s="579"/>
      <c r="R690" s="579"/>
    </row>
    <row r="691" spans="1:18" ht="15">
      <c r="A691" s="313">
        <v>702</v>
      </c>
      <c r="B691" s="11" t="s">
        <v>166</v>
      </c>
      <c r="C691" s="435" t="s">
        <v>163</v>
      </c>
      <c r="D691" s="336" t="s">
        <v>105</v>
      </c>
      <c r="E691" s="10" t="s">
        <v>174</v>
      </c>
      <c r="F691" s="255">
        <v>45792</v>
      </c>
      <c r="G691" s="283" t="s">
        <v>89</v>
      </c>
      <c r="H691" s="386" t="s">
        <v>107</v>
      </c>
      <c r="I691" s="284">
        <v>0.28194444444444444</v>
      </c>
      <c r="J691" s="284" t="s">
        <v>118</v>
      </c>
      <c r="K691" s="485" t="s">
        <v>831</v>
      </c>
      <c r="L691" s="576"/>
      <c r="M691" s="10"/>
      <c r="N691" s="266">
        <v>186</v>
      </c>
      <c r="O691" s="306">
        <v>0.22908564814814814</v>
      </c>
      <c r="P691" s="315" t="s">
        <v>801</v>
      </c>
      <c r="Q691" s="267" t="s">
        <v>180</v>
      </c>
      <c r="R691" s="267">
        <v>10</v>
      </c>
    </row>
    <row r="692" spans="1:18" ht="15">
      <c r="A692" s="313">
        <v>703</v>
      </c>
      <c r="B692" s="11" t="s">
        <v>166</v>
      </c>
      <c r="C692" s="435" t="s">
        <v>163</v>
      </c>
      <c r="D692" s="336" t="s">
        <v>105</v>
      </c>
      <c r="E692" s="10" t="s">
        <v>174</v>
      </c>
      <c r="F692" s="255">
        <v>45792</v>
      </c>
      <c r="G692" s="283" t="s">
        <v>89</v>
      </c>
      <c r="H692" s="386" t="s">
        <v>107</v>
      </c>
      <c r="I692" s="284">
        <v>0.28263888888888888</v>
      </c>
      <c r="J692" s="284" t="s">
        <v>145</v>
      </c>
      <c r="K692" s="486" t="s">
        <v>832</v>
      </c>
      <c r="L692" s="576"/>
      <c r="M692" s="10"/>
      <c r="N692" s="577"/>
      <c r="O692" s="578"/>
      <c r="P692" s="577"/>
      <c r="Q692" s="579"/>
      <c r="R692" s="579"/>
    </row>
    <row r="693" spans="1:18" ht="15">
      <c r="A693" s="313">
        <v>704</v>
      </c>
      <c r="B693" s="11" t="s">
        <v>166</v>
      </c>
      <c r="C693" s="435" t="s">
        <v>163</v>
      </c>
      <c r="D693" s="336" t="s">
        <v>105</v>
      </c>
      <c r="E693" s="10" t="s">
        <v>174</v>
      </c>
      <c r="F693" s="255">
        <v>45792</v>
      </c>
      <c r="G693" s="283" t="s">
        <v>89</v>
      </c>
      <c r="H693" s="386" t="s">
        <v>107</v>
      </c>
      <c r="I693" s="284">
        <v>0.28402777777777777</v>
      </c>
      <c r="J693" s="284" t="s">
        <v>145</v>
      </c>
      <c r="K693" s="486" t="s">
        <v>832</v>
      </c>
      <c r="L693" s="576"/>
      <c r="M693" s="10"/>
      <c r="N693" s="577"/>
      <c r="O693" s="578"/>
      <c r="P693" s="577"/>
      <c r="Q693" s="579"/>
      <c r="R693" s="579"/>
    </row>
    <row r="694" spans="1:18" ht="15">
      <c r="A694" s="313">
        <v>705</v>
      </c>
      <c r="B694" s="11" t="s">
        <v>166</v>
      </c>
      <c r="C694" s="435" t="s">
        <v>163</v>
      </c>
      <c r="D694" s="336" t="s">
        <v>105</v>
      </c>
      <c r="E694" s="10" t="s">
        <v>174</v>
      </c>
      <c r="F694" s="255">
        <v>45792</v>
      </c>
      <c r="G694" s="283" t="s">
        <v>89</v>
      </c>
      <c r="H694" s="487" t="s">
        <v>106</v>
      </c>
      <c r="I694" s="284">
        <v>0.28611111111111109</v>
      </c>
      <c r="J694" s="284" t="s">
        <v>111</v>
      </c>
      <c r="K694" s="486" t="s">
        <v>833</v>
      </c>
      <c r="L694" s="576"/>
      <c r="M694" s="10"/>
      <c r="N694" s="577"/>
      <c r="O694" s="578"/>
      <c r="P694" s="577"/>
      <c r="Q694" s="579"/>
      <c r="R694" s="579"/>
    </row>
    <row r="695" spans="1:18" ht="15">
      <c r="A695" s="313">
        <v>706</v>
      </c>
      <c r="B695" s="11" t="s">
        <v>166</v>
      </c>
      <c r="C695" s="435" t="s">
        <v>163</v>
      </c>
      <c r="D695" s="336" t="s">
        <v>105</v>
      </c>
      <c r="E695" s="10" t="s">
        <v>174</v>
      </c>
      <c r="F695" s="255">
        <v>45792</v>
      </c>
      <c r="G695" s="283" t="s">
        <v>89</v>
      </c>
      <c r="H695" s="386" t="s">
        <v>107</v>
      </c>
      <c r="I695" s="284">
        <v>0.28680555555555554</v>
      </c>
      <c r="J695" s="284" t="s">
        <v>145</v>
      </c>
      <c r="K695" s="486" t="s">
        <v>834</v>
      </c>
      <c r="L695" s="576"/>
      <c r="M695" s="10"/>
      <c r="N695" s="577"/>
      <c r="O695" s="578"/>
      <c r="P695" s="577"/>
      <c r="Q695" s="579"/>
      <c r="R695" s="579"/>
    </row>
    <row r="696" spans="1:18" ht="15">
      <c r="A696" s="313">
        <v>707</v>
      </c>
      <c r="B696" s="11" t="s">
        <v>166</v>
      </c>
      <c r="C696" s="435" t="s">
        <v>163</v>
      </c>
      <c r="D696" s="336" t="s">
        <v>105</v>
      </c>
      <c r="E696" s="10" t="s">
        <v>174</v>
      </c>
      <c r="F696" s="255">
        <v>45792</v>
      </c>
      <c r="G696" s="283" t="s">
        <v>89</v>
      </c>
      <c r="H696" s="386" t="s">
        <v>107</v>
      </c>
      <c r="I696" s="284">
        <v>0.28958333333333336</v>
      </c>
      <c r="J696" s="284" t="s">
        <v>123</v>
      </c>
      <c r="K696" s="486" t="s">
        <v>835</v>
      </c>
      <c r="L696" s="580"/>
      <c r="M696" s="263"/>
      <c r="N696" s="581"/>
      <c r="O696" s="582"/>
      <c r="P696" s="581"/>
      <c r="Q696" s="583"/>
      <c r="R696" s="583"/>
    </row>
    <row r="697" spans="1:18" ht="15">
      <c r="A697" s="313">
        <v>708</v>
      </c>
      <c r="B697" s="11" t="s">
        <v>166</v>
      </c>
      <c r="C697" s="435" t="s">
        <v>163</v>
      </c>
      <c r="D697" s="336" t="s">
        <v>105</v>
      </c>
      <c r="E697" s="10" t="s">
        <v>174</v>
      </c>
      <c r="F697" s="255">
        <v>45792</v>
      </c>
      <c r="G697" s="283" t="s">
        <v>89</v>
      </c>
      <c r="H697" s="286" t="s">
        <v>107</v>
      </c>
      <c r="I697" s="284">
        <v>0.29305555555555557</v>
      </c>
      <c r="J697" s="10" t="s">
        <v>117</v>
      </c>
      <c r="K697" s="282" t="s">
        <v>836</v>
      </c>
      <c r="L697" s="576"/>
      <c r="M697" s="10"/>
      <c r="N697" s="577"/>
      <c r="O697" s="578"/>
      <c r="P697" s="577"/>
      <c r="Q697" s="579"/>
      <c r="R697" s="579"/>
    </row>
    <row r="698" spans="1:18" ht="15">
      <c r="A698" s="313">
        <v>709</v>
      </c>
      <c r="B698" s="11" t="s">
        <v>166</v>
      </c>
      <c r="C698" s="435" t="s">
        <v>163</v>
      </c>
      <c r="D698" s="336" t="s">
        <v>105</v>
      </c>
      <c r="E698" s="10" t="s">
        <v>174</v>
      </c>
      <c r="F698" s="255">
        <v>45792</v>
      </c>
      <c r="G698" s="283" t="s">
        <v>89</v>
      </c>
      <c r="H698" s="286" t="s">
        <v>107</v>
      </c>
      <c r="I698" s="284">
        <v>0.2951388888888889</v>
      </c>
      <c r="J698" s="10" t="s">
        <v>145</v>
      </c>
      <c r="K698" s="282" t="s">
        <v>837</v>
      </c>
      <c r="L698" s="576"/>
      <c r="M698" s="10"/>
      <c r="N698" s="577"/>
      <c r="O698" s="578"/>
      <c r="P698" s="577"/>
      <c r="Q698" s="579"/>
      <c r="R698" s="579"/>
    </row>
    <row r="699" spans="1:18" ht="15">
      <c r="A699" s="313">
        <v>710</v>
      </c>
      <c r="B699" s="11" t="s">
        <v>166</v>
      </c>
      <c r="C699" s="435" t="s">
        <v>163</v>
      </c>
      <c r="D699" s="336" t="s">
        <v>105</v>
      </c>
      <c r="E699" s="10" t="s">
        <v>174</v>
      </c>
      <c r="F699" s="255">
        <v>45792</v>
      </c>
      <c r="G699" s="283" t="s">
        <v>89</v>
      </c>
      <c r="H699" s="286" t="s">
        <v>107</v>
      </c>
      <c r="I699" s="284">
        <v>0.3</v>
      </c>
      <c r="J699" s="10" t="s">
        <v>119</v>
      </c>
      <c r="K699" s="282" t="s">
        <v>838</v>
      </c>
      <c r="L699" s="576"/>
      <c r="M699" s="10"/>
      <c r="N699" s="577"/>
      <c r="O699" s="578"/>
      <c r="P699" s="577"/>
      <c r="Q699" s="579"/>
      <c r="R699" s="579"/>
    </row>
    <row r="700" spans="1:18" ht="15">
      <c r="A700" s="313">
        <v>711</v>
      </c>
      <c r="B700" s="11" t="s">
        <v>166</v>
      </c>
      <c r="C700" s="435" t="s">
        <v>163</v>
      </c>
      <c r="D700" s="336" t="s">
        <v>105</v>
      </c>
      <c r="E700" s="10" t="s">
        <v>174</v>
      </c>
      <c r="F700" s="255">
        <v>45792</v>
      </c>
      <c r="G700" s="283" t="s">
        <v>89</v>
      </c>
      <c r="H700" s="286" t="s">
        <v>107</v>
      </c>
      <c r="I700" s="284">
        <v>0.30069444444444443</v>
      </c>
      <c r="J700" s="10" t="s">
        <v>118</v>
      </c>
      <c r="K700" s="282" t="s">
        <v>836</v>
      </c>
      <c r="L700" s="576"/>
      <c r="M700" s="10"/>
      <c r="N700" s="577"/>
      <c r="O700" s="578"/>
      <c r="P700" s="577"/>
      <c r="Q700" s="579"/>
      <c r="R700" s="579"/>
    </row>
    <row r="701" spans="1:18" ht="30.75">
      <c r="A701" s="313">
        <v>712</v>
      </c>
      <c r="B701" s="11" t="s">
        <v>162</v>
      </c>
      <c r="C701" s="435" t="s">
        <v>163</v>
      </c>
      <c r="D701" s="336" t="s">
        <v>105</v>
      </c>
      <c r="E701" s="10" t="s">
        <v>839</v>
      </c>
      <c r="F701" s="255">
        <v>45792</v>
      </c>
      <c r="G701" s="283" t="s">
        <v>89</v>
      </c>
      <c r="H701" s="286" t="s">
        <v>107</v>
      </c>
      <c r="I701" s="284">
        <v>0.62708333333333333</v>
      </c>
      <c r="J701" s="10" t="s">
        <v>145</v>
      </c>
      <c r="K701" s="282" t="s">
        <v>840</v>
      </c>
      <c r="L701" s="576"/>
      <c r="M701" s="10"/>
      <c r="N701" s="266">
        <v>252</v>
      </c>
      <c r="O701" s="306">
        <v>0.26696759259259262</v>
      </c>
      <c r="P701" s="267" t="s">
        <v>801</v>
      </c>
      <c r="Q701" s="267" t="s">
        <v>841</v>
      </c>
      <c r="R701" s="267">
        <v>10</v>
      </c>
    </row>
    <row r="702" spans="1:18" ht="30.75">
      <c r="A702" s="313">
        <v>713</v>
      </c>
      <c r="B702" s="11" t="s">
        <v>162</v>
      </c>
      <c r="C702" s="435" t="s">
        <v>163</v>
      </c>
      <c r="D702" s="336" t="s">
        <v>105</v>
      </c>
      <c r="E702" s="10" t="s">
        <v>839</v>
      </c>
      <c r="F702" s="255">
        <v>45792</v>
      </c>
      <c r="G702" s="283" t="s">
        <v>89</v>
      </c>
      <c r="H702" s="287" t="s">
        <v>106</v>
      </c>
      <c r="I702" s="284">
        <v>0.62916666666666665</v>
      </c>
      <c r="J702" s="10" t="s">
        <v>111</v>
      </c>
      <c r="K702" s="282" t="s">
        <v>842</v>
      </c>
      <c r="L702" s="576"/>
      <c r="M702" s="10"/>
      <c r="N702" s="577"/>
      <c r="O702" s="578"/>
      <c r="P702" s="577"/>
      <c r="Q702" s="579"/>
      <c r="R702" s="579"/>
    </row>
    <row r="703" spans="1:18" ht="30.75">
      <c r="A703" s="313">
        <v>714</v>
      </c>
      <c r="B703" s="11" t="s">
        <v>162</v>
      </c>
      <c r="C703" s="435" t="s">
        <v>163</v>
      </c>
      <c r="D703" s="336" t="s">
        <v>105</v>
      </c>
      <c r="E703" s="10" t="s">
        <v>839</v>
      </c>
      <c r="F703" s="255">
        <v>45792</v>
      </c>
      <c r="G703" s="283" t="s">
        <v>89</v>
      </c>
      <c r="H703" s="286" t="s">
        <v>107</v>
      </c>
      <c r="I703" s="284">
        <v>0.66527777777777775</v>
      </c>
      <c r="J703" s="10" t="s">
        <v>120</v>
      </c>
      <c r="K703" s="282" t="s">
        <v>843</v>
      </c>
      <c r="L703" s="576"/>
      <c r="M703" s="10"/>
      <c r="N703" s="577"/>
      <c r="O703" s="578"/>
      <c r="P703" s="577"/>
      <c r="Q703" s="579"/>
      <c r="R703" s="579"/>
    </row>
    <row r="704" spans="1:18" ht="30.75">
      <c r="A704" s="313">
        <v>715</v>
      </c>
      <c r="B704" s="11" t="s">
        <v>162</v>
      </c>
      <c r="C704" s="435" t="s">
        <v>163</v>
      </c>
      <c r="D704" s="336" t="s">
        <v>105</v>
      </c>
      <c r="E704" s="10" t="s">
        <v>839</v>
      </c>
      <c r="F704" s="255">
        <v>45792</v>
      </c>
      <c r="G704" s="283" t="s">
        <v>89</v>
      </c>
      <c r="H704" s="286" t="s">
        <v>107</v>
      </c>
      <c r="I704" s="284">
        <v>0.67152777777777772</v>
      </c>
      <c r="J704" s="10" t="s">
        <v>111</v>
      </c>
      <c r="K704" s="282" t="s">
        <v>844</v>
      </c>
      <c r="L704" s="576"/>
      <c r="M704" s="10"/>
      <c r="N704" s="577"/>
      <c r="O704" s="578"/>
      <c r="P704" s="577"/>
      <c r="Q704" s="579"/>
      <c r="R704" s="579"/>
    </row>
    <row r="705" spans="1:18" ht="30.75">
      <c r="A705" s="313">
        <v>716</v>
      </c>
      <c r="B705" s="11" t="s">
        <v>162</v>
      </c>
      <c r="C705" s="435" t="s">
        <v>163</v>
      </c>
      <c r="D705" s="336" t="s">
        <v>105</v>
      </c>
      <c r="E705" s="10" t="s">
        <v>839</v>
      </c>
      <c r="F705" s="255">
        <v>45792</v>
      </c>
      <c r="G705" s="283" t="s">
        <v>89</v>
      </c>
      <c r="H705" s="287" t="s">
        <v>106</v>
      </c>
      <c r="I705" s="284">
        <v>0.70763888888888893</v>
      </c>
      <c r="J705" s="10" t="s">
        <v>123</v>
      </c>
      <c r="K705" s="282" t="s">
        <v>845</v>
      </c>
      <c r="L705" s="576"/>
      <c r="M705" s="10"/>
      <c r="N705" s="577"/>
      <c r="O705" s="578"/>
      <c r="P705" s="577"/>
      <c r="Q705" s="579"/>
      <c r="R705" s="579"/>
    </row>
    <row r="706" spans="1:18" ht="30.75">
      <c r="A706" s="313">
        <v>717</v>
      </c>
      <c r="B706" s="11" t="s">
        <v>162</v>
      </c>
      <c r="C706" s="435" t="s">
        <v>163</v>
      </c>
      <c r="D706" s="336" t="s">
        <v>105</v>
      </c>
      <c r="E706" s="10" t="s">
        <v>839</v>
      </c>
      <c r="F706" s="255">
        <v>45792</v>
      </c>
      <c r="G706" s="283" t="s">
        <v>89</v>
      </c>
      <c r="H706" s="286" t="s">
        <v>107</v>
      </c>
      <c r="I706" s="284">
        <v>0.7104166666666667</v>
      </c>
      <c r="J706" s="10" t="s">
        <v>111</v>
      </c>
      <c r="K706" s="282" t="s">
        <v>846</v>
      </c>
      <c r="L706" s="576"/>
      <c r="M706" s="10"/>
      <c r="N706" s="577"/>
      <c r="O706" s="578"/>
      <c r="P706" s="577"/>
      <c r="Q706" s="579"/>
      <c r="R706" s="579"/>
    </row>
    <row r="707" spans="1:18" ht="30.75">
      <c r="A707" s="313">
        <v>718</v>
      </c>
      <c r="B707" s="11" t="s">
        <v>162</v>
      </c>
      <c r="C707" s="435" t="s">
        <v>163</v>
      </c>
      <c r="D707" s="336" t="s">
        <v>105</v>
      </c>
      <c r="E707" s="10" t="s">
        <v>839</v>
      </c>
      <c r="F707" s="255">
        <v>45792</v>
      </c>
      <c r="G707" s="283" t="s">
        <v>89</v>
      </c>
      <c r="H707" s="287" t="s">
        <v>106</v>
      </c>
      <c r="I707" s="284">
        <v>0.71250000000000002</v>
      </c>
      <c r="J707" s="10" t="s">
        <v>123</v>
      </c>
      <c r="K707" s="282" t="s">
        <v>845</v>
      </c>
      <c r="L707" s="576"/>
      <c r="M707" s="10"/>
      <c r="N707" s="577"/>
      <c r="O707" s="578"/>
      <c r="P707" s="577"/>
      <c r="Q707" s="579"/>
      <c r="R707" s="579"/>
    </row>
    <row r="708" spans="1:18" ht="30.75">
      <c r="A708" s="313">
        <v>719</v>
      </c>
      <c r="B708" s="11" t="s">
        <v>162</v>
      </c>
      <c r="C708" s="435" t="s">
        <v>163</v>
      </c>
      <c r="D708" s="336" t="s">
        <v>105</v>
      </c>
      <c r="E708" s="10" t="s">
        <v>839</v>
      </c>
      <c r="F708" s="255">
        <v>45792</v>
      </c>
      <c r="G708" s="283" t="s">
        <v>89</v>
      </c>
      <c r="H708" s="287" t="s">
        <v>106</v>
      </c>
      <c r="I708" s="284">
        <v>0.71319444444444446</v>
      </c>
      <c r="J708" s="10" t="s">
        <v>123</v>
      </c>
      <c r="K708" s="282" t="s">
        <v>845</v>
      </c>
      <c r="L708" s="576"/>
      <c r="M708" s="10"/>
      <c r="N708" s="577"/>
      <c r="O708" s="578"/>
      <c r="P708" s="577"/>
      <c r="Q708" s="579"/>
      <c r="R708" s="579"/>
    </row>
    <row r="709" spans="1:18" ht="30.75">
      <c r="A709" s="313">
        <v>720</v>
      </c>
      <c r="B709" s="11" t="s">
        <v>162</v>
      </c>
      <c r="C709" s="435" t="s">
        <v>163</v>
      </c>
      <c r="D709" s="336" t="s">
        <v>105</v>
      </c>
      <c r="E709" s="10" t="s">
        <v>839</v>
      </c>
      <c r="F709" s="255">
        <v>45792</v>
      </c>
      <c r="G709" s="283" t="s">
        <v>89</v>
      </c>
      <c r="H709" s="287" t="s">
        <v>106</v>
      </c>
      <c r="I709" s="284">
        <v>0.73055555555555551</v>
      </c>
      <c r="J709" s="10" t="s">
        <v>111</v>
      </c>
      <c r="K709" s="282" t="s">
        <v>847</v>
      </c>
      <c r="L709" s="576"/>
      <c r="M709" s="10"/>
      <c r="N709" s="577"/>
      <c r="O709" s="578"/>
      <c r="P709" s="577"/>
      <c r="Q709" s="579"/>
      <c r="R709" s="579"/>
    </row>
    <row r="710" spans="1:18" ht="30.75">
      <c r="A710" s="313">
        <v>721</v>
      </c>
      <c r="B710" s="285" t="s">
        <v>162</v>
      </c>
      <c r="C710" s="435" t="s">
        <v>163</v>
      </c>
      <c r="D710" s="336" t="s">
        <v>105</v>
      </c>
      <c r="E710" s="10" t="s">
        <v>839</v>
      </c>
      <c r="F710" s="255">
        <v>45792</v>
      </c>
      <c r="G710" s="283" t="s">
        <v>89</v>
      </c>
      <c r="H710" s="290" t="s">
        <v>106</v>
      </c>
      <c r="I710" s="264">
        <v>0.74236111111111114</v>
      </c>
      <c r="J710" s="263" t="s">
        <v>123</v>
      </c>
      <c r="K710" s="265" t="s">
        <v>848</v>
      </c>
      <c r="L710" s="580"/>
      <c r="M710" s="263"/>
      <c r="N710" s="581"/>
      <c r="O710" s="582"/>
      <c r="P710" s="581"/>
      <c r="Q710" s="583"/>
      <c r="R710" s="583"/>
    </row>
    <row r="711" spans="1:18" ht="15">
      <c r="A711" s="313">
        <v>722</v>
      </c>
      <c r="B711" s="11" t="s">
        <v>166</v>
      </c>
      <c r="C711" s="435" t="s">
        <v>163</v>
      </c>
      <c r="D711" s="10">
        <v>3850</v>
      </c>
      <c r="E711" s="10" t="s">
        <v>271</v>
      </c>
      <c r="F711" s="255">
        <v>45793</v>
      </c>
      <c r="G711" s="283" t="s">
        <v>89</v>
      </c>
      <c r="H711" s="286" t="s">
        <v>107</v>
      </c>
      <c r="I711" s="284">
        <v>0.33541666666666664</v>
      </c>
      <c r="J711" s="10" t="s">
        <v>145</v>
      </c>
      <c r="K711" s="282" t="s">
        <v>849</v>
      </c>
      <c r="L711" s="576"/>
      <c r="M711" s="10"/>
      <c r="N711" s="266">
        <v>310</v>
      </c>
      <c r="O711" s="306">
        <v>0.27339120370370368</v>
      </c>
      <c r="P711" s="267" t="s">
        <v>238</v>
      </c>
      <c r="Q711" s="267" t="s">
        <v>273</v>
      </c>
      <c r="R711" s="267">
        <v>7</v>
      </c>
    </row>
    <row r="712" spans="1:18" ht="15">
      <c r="A712" s="313">
        <v>723</v>
      </c>
      <c r="B712" s="11" t="s">
        <v>166</v>
      </c>
      <c r="C712" s="435" t="s">
        <v>163</v>
      </c>
      <c r="D712" s="10">
        <v>3850</v>
      </c>
      <c r="E712" s="10" t="s">
        <v>271</v>
      </c>
      <c r="F712" s="255">
        <v>45793</v>
      </c>
      <c r="G712" s="283" t="s">
        <v>89</v>
      </c>
      <c r="H712" s="287" t="s">
        <v>106</v>
      </c>
      <c r="I712" s="284">
        <v>0.33611111111111114</v>
      </c>
      <c r="J712" s="10" t="s">
        <v>145</v>
      </c>
      <c r="K712" s="282" t="s">
        <v>850</v>
      </c>
      <c r="L712" s="576"/>
      <c r="M712" s="10"/>
      <c r="N712" s="577"/>
      <c r="O712" s="578"/>
      <c r="P712" s="577"/>
      <c r="Q712" s="579"/>
      <c r="R712" s="579"/>
    </row>
    <row r="713" spans="1:18" ht="15">
      <c r="A713" s="313">
        <v>724</v>
      </c>
      <c r="B713" s="11" t="s">
        <v>166</v>
      </c>
      <c r="C713" s="435" t="s">
        <v>163</v>
      </c>
      <c r="D713" s="10">
        <v>3850</v>
      </c>
      <c r="E713" s="10" t="s">
        <v>271</v>
      </c>
      <c r="F713" s="255">
        <v>45793</v>
      </c>
      <c r="G713" s="283" t="s">
        <v>89</v>
      </c>
      <c r="H713" s="287" t="s">
        <v>106</v>
      </c>
      <c r="I713" s="284">
        <v>0.34722222222222221</v>
      </c>
      <c r="J713" s="10" t="s">
        <v>111</v>
      </c>
      <c r="K713" s="282" t="s">
        <v>851</v>
      </c>
      <c r="L713" s="576"/>
      <c r="M713" s="10"/>
      <c r="N713" s="577"/>
      <c r="O713" s="578"/>
      <c r="P713" s="577"/>
      <c r="Q713" s="579"/>
      <c r="R713" s="579"/>
    </row>
    <row r="714" spans="1:18" ht="15">
      <c r="A714" s="313">
        <v>725</v>
      </c>
      <c r="B714" s="11" t="s">
        <v>166</v>
      </c>
      <c r="C714" s="435" t="s">
        <v>163</v>
      </c>
      <c r="D714" s="10">
        <v>3850</v>
      </c>
      <c r="E714" s="10" t="s">
        <v>271</v>
      </c>
      <c r="F714" s="255">
        <v>45793</v>
      </c>
      <c r="G714" s="283" t="s">
        <v>89</v>
      </c>
      <c r="H714" s="287" t="s">
        <v>106</v>
      </c>
      <c r="I714" s="284">
        <v>0.35</v>
      </c>
      <c r="J714" s="10" t="s">
        <v>116</v>
      </c>
      <c r="K714" s="282" t="s">
        <v>852</v>
      </c>
      <c r="L714" s="576"/>
      <c r="M714" s="10"/>
      <c r="N714" s="577"/>
      <c r="O714" s="578"/>
      <c r="P714" s="577"/>
      <c r="Q714" s="579"/>
      <c r="R714" s="579"/>
    </row>
    <row r="715" spans="1:18" ht="15">
      <c r="A715" s="313">
        <v>726</v>
      </c>
      <c r="B715" s="11" t="s">
        <v>166</v>
      </c>
      <c r="C715" s="435" t="s">
        <v>163</v>
      </c>
      <c r="D715" s="10">
        <v>3850</v>
      </c>
      <c r="E715" s="10" t="s">
        <v>271</v>
      </c>
      <c r="F715" s="255">
        <v>45793</v>
      </c>
      <c r="G715" s="283" t="s">
        <v>89</v>
      </c>
      <c r="H715" s="286" t="s">
        <v>107</v>
      </c>
      <c r="I715" s="284">
        <v>0.38333333333333336</v>
      </c>
      <c r="J715" s="10" t="s">
        <v>122</v>
      </c>
      <c r="K715" s="282" t="s">
        <v>853</v>
      </c>
      <c r="L715" s="576"/>
      <c r="M715" s="10"/>
      <c r="N715" s="577"/>
      <c r="O715" s="578"/>
      <c r="P715" s="577"/>
      <c r="Q715" s="579"/>
      <c r="R715" s="579"/>
    </row>
    <row r="716" spans="1:18" ht="15">
      <c r="A716" s="313">
        <v>727</v>
      </c>
      <c r="B716" s="11" t="s">
        <v>166</v>
      </c>
      <c r="C716" s="435" t="s">
        <v>163</v>
      </c>
      <c r="D716" s="10">
        <v>3850</v>
      </c>
      <c r="E716" s="10" t="s">
        <v>271</v>
      </c>
      <c r="F716" s="255">
        <v>45793</v>
      </c>
      <c r="G716" s="283" t="s">
        <v>89</v>
      </c>
      <c r="H716" s="287" t="s">
        <v>106</v>
      </c>
      <c r="I716" s="284">
        <v>0.45694444444444443</v>
      </c>
      <c r="J716" s="10" t="s">
        <v>116</v>
      </c>
      <c r="K716" s="282" t="s">
        <v>728</v>
      </c>
      <c r="L716" s="576"/>
      <c r="M716" s="10"/>
      <c r="N716" s="577"/>
      <c r="O716" s="578"/>
      <c r="P716" s="577"/>
      <c r="Q716" s="579"/>
      <c r="R716" s="579"/>
    </row>
    <row r="717" spans="1:18" ht="15">
      <c r="A717" s="313">
        <v>728</v>
      </c>
      <c r="B717" s="285" t="s">
        <v>166</v>
      </c>
      <c r="C717" s="435" t="s">
        <v>163</v>
      </c>
      <c r="D717" s="263">
        <v>3850</v>
      </c>
      <c r="E717" s="263" t="s">
        <v>271</v>
      </c>
      <c r="F717" s="255">
        <v>45793</v>
      </c>
      <c r="G717" s="283" t="s">
        <v>89</v>
      </c>
      <c r="H717" s="288" t="s">
        <v>107</v>
      </c>
      <c r="I717" s="264">
        <v>0.47152777777777777</v>
      </c>
      <c r="J717" s="263" t="s">
        <v>122</v>
      </c>
      <c r="K717" s="265" t="s">
        <v>854</v>
      </c>
      <c r="L717" s="580"/>
      <c r="M717" s="263"/>
      <c r="N717" s="581"/>
      <c r="O717" s="582"/>
      <c r="P717" s="581"/>
      <c r="Q717" s="583"/>
      <c r="R717" s="583"/>
    </row>
    <row r="718" spans="1:18" ht="15">
      <c r="A718" s="313">
        <v>729</v>
      </c>
      <c r="B718" s="11" t="s">
        <v>166</v>
      </c>
      <c r="C718" s="435" t="s">
        <v>163</v>
      </c>
      <c r="D718" s="336" t="s">
        <v>105</v>
      </c>
      <c r="E718" s="10" t="s">
        <v>792</v>
      </c>
      <c r="F718" s="255">
        <v>45793</v>
      </c>
      <c r="G718" s="283" t="s">
        <v>89</v>
      </c>
      <c r="H718" s="286" t="s">
        <v>107</v>
      </c>
      <c r="I718" s="284">
        <v>0.27638888888888891</v>
      </c>
      <c r="J718" s="10" t="s">
        <v>145</v>
      </c>
      <c r="K718" s="282" t="s">
        <v>855</v>
      </c>
      <c r="L718" s="576"/>
      <c r="M718" s="10"/>
      <c r="N718" s="266">
        <v>210</v>
      </c>
      <c r="O718" s="306">
        <v>0.31291666666666668</v>
      </c>
      <c r="P718" s="267" t="s">
        <v>801</v>
      </c>
      <c r="Q718" s="267" t="s">
        <v>185</v>
      </c>
      <c r="R718" s="267">
        <v>11</v>
      </c>
    </row>
    <row r="719" spans="1:18" ht="15">
      <c r="A719" s="313">
        <v>730</v>
      </c>
      <c r="B719" s="11" t="s">
        <v>166</v>
      </c>
      <c r="C719" s="435" t="s">
        <v>163</v>
      </c>
      <c r="D719" s="336" t="s">
        <v>105</v>
      </c>
      <c r="E719" s="10" t="s">
        <v>792</v>
      </c>
      <c r="F719" s="255">
        <v>45793</v>
      </c>
      <c r="G719" s="283" t="s">
        <v>89</v>
      </c>
      <c r="H719" s="286" t="s">
        <v>107</v>
      </c>
      <c r="I719" s="284">
        <v>0.3034722222222222</v>
      </c>
      <c r="J719" s="10" t="s">
        <v>111</v>
      </c>
      <c r="K719" s="282" t="s">
        <v>856</v>
      </c>
      <c r="L719" s="576"/>
      <c r="M719" s="10"/>
      <c r="N719" s="577"/>
      <c r="O719" s="578"/>
      <c r="P719" s="577"/>
      <c r="Q719" s="579"/>
      <c r="R719" s="579"/>
    </row>
    <row r="720" spans="1:18" ht="15">
      <c r="A720" s="313">
        <v>731</v>
      </c>
      <c r="B720" s="11" t="s">
        <v>166</v>
      </c>
      <c r="C720" s="435" t="s">
        <v>163</v>
      </c>
      <c r="D720" s="336" t="s">
        <v>105</v>
      </c>
      <c r="E720" s="10" t="s">
        <v>792</v>
      </c>
      <c r="F720" s="255">
        <v>45793</v>
      </c>
      <c r="G720" s="283" t="s">
        <v>89</v>
      </c>
      <c r="H720" s="286" t="s">
        <v>107</v>
      </c>
      <c r="I720" s="284">
        <v>0.30416666666666664</v>
      </c>
      <c r="J720" s="10" t="s">
        <v>111</v>
      </c>
      <c r="K720" s="282" t="s">
        <v>857</v>
      </c>
      <c r="L720" s="576"/>
      <c r="M720" s="10"/>
      <c r="N720" s="577"/>
      <c r="O720" s="578"/>
      <c r="P720" s="577"/>
      <c r="Q720" s="579"/>
      <c r="R720" s="579"/>
    </row>
    <row r="721" spans="1:18" ht="15">
      <c r="A721" s="313">
        <v>732</v>
      </c>
      <c r="B721" s="11" t="s">
        <v>166</v>
      </c>
      <c r="C721" s="435" t="s">
        <v>163</v>
      </c>
      <c r="D721" s="336" t="s">
        <v>105</v>
      </c>
      <c r="E721" s="10" t="s">
        <v>792</v>
      </c>
      <c r="F721" s="255">
        <v>45793</v>
      </c>
      <c r="G721" s="283" t="s">
        <v>89</v>
      </c>
      <c r="H721" s="286" t="s">
        <v>107</v>
      </c>
      <c r="I721" s="284">
        <v>0.31388888888888888</v>
      </c>
      <c r="J721" s="10" t="s">
        <v>116</v>
      </c>
      <c r="K721" s="282" t="s">
        <v>858</v>
      </c>
      <c r="L721" s="576"/>
      <c r="M721" s="10"/>
      <c r="N721" s="577"/>
      <c r="O721" s="578"/>
      <c r="P721" s="577"/>
      <c r="Q721" s="579"/>
      <c r="R721" s="579"/>
    </row>
    <row r="722" spans="1:18" ht="15">
      <c r="A722" s="313">
        <v>733</v>
      </c>
      <c r="B722" s="11" t="s">
        <v>166</v>
      </c>
      <c r="C722" s="435" t="s">
        <v>163</v>
      </c>
      <c r="D722" s="336" t="s">
        <v>105</v>
      </c>
      <c r="E722" s="10" t="s">
        <v>792</v>
      </c>
      <c r="F722" s="255">
        <v>45793</v>
      </c>
      <c r="G722" s="283" t="s">
        <v>89</v>
      </c>
      <c r="H722" s="286" t="s">
        <v>107</v>
      </c>
      <c r="I722" s="284">
        <v>0.32291666666666669</v>
      </c>
      <c r="J722" s="10" t="s">
        <v>145</v>
      </c>
      <c r="K722" s="282" t="s">
        <v>859</v>
      </c>
      <c r="L722" s="576"/>
      <c r="M722" s="10"/>
      <c r="N722" s="577"/>
      <c r="O722" s="578"/>
      <c r="P722" s="577"/>
      <c r="Q722" s="579"/>
      <c r="R722" s="579"/>
    </row>
    <row r="723" spans="1:18" ht="15">
      <c r="A723" s="313">
        <v>734</v>
      </c>
      <c r="B723" s="11" t="s">
        <v>166</v>
      </c>
      <c r="C723" s="435" t="s">
        <v>163</v>
      </c>
      <c r="D723" s="336" t="s">
        <v>105</v>
      </c>
      <c r="E723" s="10" t="s">
        <v>792</v>
      </c>
      <c r="F723" s="255">
        <v>45793</v>
      </c>
      <c r="G723" s="283" t="s">
        <v>89</v>
      </c>
      <c r="H723" s="286" t="s">
        <v>107</v>
      </c>
      <c r="I723" s="284">
        <v>0.3263888888888889</v>
      </c>
      <c r="J723" s="10" t="s">
        <v>116</v>
      </c>
      <c r="K723" s="282" t="s">
        <v>860</v>
      </c>
      <c r="L723" s="576"/>
      <c r="M723" s="10"/>
      <c r="N723" s="577"/>
      <c r="O723" s="578"/>
      <c r="P723" s="577"/>
      <c r="Q723" s="579"/>
      <c r="R723" s="579"/>
    </row>
    <row r="724" spans="1:18" ht="15">
      <c r="A724" s="313">
        <v>735</v>
      </c>
      <c r="B724" s="11" t="s">
        <v>166</v>
      </c>
      <c r="C724" s="435" t="s">
        <v>163</v>
      </c>
      <c r="D724" s="336" t="s">
        <v>105</v>
      </c>
      <c r="E724" s="10" t="s">
        <v>792</v>
      </c>
      <c r="F724" s="255">
        <v>45793</v>
      </c>
      <c r="G724" s="283" t="s">
        <v>89</v>
      </c>
      <c r="H724" s="286" t="s">
        <v>107</v>
      </c>
      <c r="I724" s="284">
        <v>0.32708333333333334</v>
      </c>
      <c r="J724" s="10" t="s">
        <v>111</v>
      </c>
      <c r="K724" s="282" t="s">
        <v>861</v>
      </c>
      <c r="L724" s="576"/>
      <c r="M724" s="10"/>
      <c r="N724" s="577"/>
      <c r="O724" s="578"/>
      <c r="P724" s="577"/>
      <c r="Q724" s="579"/>
      <c r="R724" s="579"/>
    </row>
    <row r="725" spans="1:18" ht="15">
      <c r="A725" s="313">
        <v>736</v>
      </c>
      <c r="B725" s="11" t="s">
        <v>166</v>
      </c>
      <c r="C725" s="435" t="s">
        <v>163</v>
      </c>
      <c r="D725" s="336" t="s">
        <v>105</v>
      </c>
      <c r="E725" s="10" t="s">
        <v>792</v>
      </c>
      <c r="F725" s="255">
        <v>45793</v>
      </c>
      <c r="G725" s="283" t="s">
        <v>89</v>
      </c>
      <c r="H725" s="286" t="s">
        <v>107</v>
      </c>
      <c r="I725" s="284">
        <v>0.34444444444444444</v>
      </c>
      <c r="J725" s="10" t="s">
        <v>145</v>
      </c>
      <c r="K725" s="282" t="s">
        <v>862</v>
      </c>
      <c r="L725" s="576"/>
      <c r="M725" s="10"/>
      <c r="N725" s="577"/>
      <c r="O725" s="578"/>
      <c r="P725" s="577"/>
      <c r="Q725" s="579"/>
      <c r="R725" s="579"/>
    </row>
    <row r="726" spans="1:18" ht="15">
      <c r="A726" s="313">
        <v>737</v>
      </c>
      <c r="B726" s="11" t="s">
        <v>166</v>
      </c>
      <c r="C726" s="435" t="s">
        <v>163</v>
      </c>
      <c r="D726" s="336" t="s">
        <v>105</v>
      </c>
      <c r="E726" s="10" t="s">
        <v>792</v>
      </c>
      <c r="F726" s="255">
        <v>45793</v>
      </c>
      <c r="G726" s="283" t="s">
        <v>89</v>
      </c>
      <c r="H726" s="286" t="s">
        <v>107</v>
      </c>
      <c r="I726" s="284">
        <v>0.4375</v>
      </c>
      <c r="J726" s="10" t="s">
        <v>116</v>
      </c>
      <c r="K726" s="282" t="s">
        <v>863</v>
      </c>
      <c r="L726" s="576"/>
      <c r="M726" s="10"/>
      <c r="N726" s="577"/>
      <c r="O726" s="578"/>
      <c r="P726" s="577"/>
      <c r="Q726" s="579"/>
      <c r="R726" s="579"/>
    </row>
    <row r="727" spans="1:18" ht="15">
      <c r="A727" s="313">
        <v>738</v>
      </c>
      <c r="B727" s="11" t="s">
        <v>166</v>
      </c>
      <c r="C727" s="435" t="s">
        <v>163</v>
      </c>
      <c r="D727" s="336" t="s">
        <v>105</v>
      </c>
      <c r="E727" s="10" t="s">
        <v>792</v>
      </c>
      <c r="F727" s="255">
        <v>45793</v>
      </c>
      <c r="G727" s="283" t="s">
        <v>89</v>
      </c>
      <c r="H727" s="286" t="s">
        <v>107</v>
      </c>
      <c r="I727" s="284">
        <v>0.46597222222222223</v>
      </c>
      <c r="J727" s="10" t="s">
        <v>111</v>
      </c>
      <c r="K727" s="282" t="s">
        <v>864</v>
      </c>
      <c r="L727" s="576"/>
      <c r="M727" s="10"/>
      <c r="N727" s="577"/>
      <c r="O727" s="578"/>
      <c r="P727" s="577"/>
      <c r="Q727" s="579"/>
      <c r="R727" s="579"/>
    </row>
    <row r="728" spans="1:18" ht="30.75">
      <c r="A728" s="313">
        <v>739</v>
      </c>
      <c r="B728" s="285" t="s">
        <v>166</v>
      </c>
      <c r="C728" s="435" t="s">
        <v>163</v>
      </c>
      <c r="D728" s="336" t="s">
        <v>105</v>
      </c>
      <c r="E728" s="263" t="s">
        <v>792</v>
      </c>
      <c r="F728" s="255">
        <v>45793</v>
      </c>
      <c r="G728" s="283" t="s">
        <v>89</v>
      </c>
      <c r="H728" s="290" t="s">
        <v>106</v>
      </c>
      <c r="I728" s="264">
        <v>0.39583333333333331</v>
      </c>
      <c r="J728" s="263" t="s">
        <v>111</v>
      </c>
      <c r="K728" s="265" t="s">
        <v>865</v>
      </c>
      <c r="L728" s="580"/>
      <c r="M728" s="263"/>
      <c r="N728" s="581"/>
      <c r="O728" s="582"/>
      <c r="P728" s="581"/>
      <c r="Q728" s="583"/>
      <c r="R728" s="583"/>
    </row>
    <row r="729" spans="1:18" ht="30.75">
      <c r="A729" s="313">
        <v>740</v>
      </c>
      <c r="B729" s="11" t="s">
        <v>162</v>
      </c>
      <c r="C729" s="435" t="s">
        <v>163</v>
      </c>
      <c r="D729" s="336" t="s">
        <v>105</v>
      </c>
      <c r="E729" s="10" t="s">
        <v>866</v>
      </c>
      <c r="F729" s="255">
        <v>45793</v>
      </c>
      <c r="G729" s="283" t="s">
        <v>89</v>
      </c>
      <c r="H729" s="287" t="s">
        <v>106</v>
      </c>
      <c r="I729" s="284">
        <v>0.62986111111111109</v>
      </c>
      <c r="J729" s="10" t="s">
        <v>145</v>
      </c>
      <c r="K729" s="282" t="s">
        <v>867</v>
      </c>
      <c r="L729" s="576"/>
      <c r="M729" s="10"/>
      <c r="N729" s="266">
        <v>216</v>
      </c>
      <c r="O729" s="306">
        <v>0.31127314814814816</v>
      </c>
      <c r="P729" s="267" t="s">
        <v>801</v>
      </c>
      <c r="Q729" s="267" t="s">
        <v>841</v>
      </c>
      <c r="R729" s="267">
        <v>26</v>
      </c>
    </row>
    <row r="730" spans="1:18" ht="15">
      <c r="A730" s="313">
        <v>741</v>
      </c>
      <c r="B730" s="11" t="s">
        <v>162</v>
      </c>
      <c r="C730" s="435" t="s">
        <v>163</v>
      </c>
      <c r="D730" s="336" t="s">
        <v>105</v>
      </c>
      <c r="E730" s="10" t="s">
        <v>866</v>
      </c>
      <c r="F730" s="255">
        <v>45793</v>
      </c>
      <c r="G730" s="283" t="s">
        <v>89</v>
      </c>
      <c r="H730" s="286" t="s">
        <v>107</v>
      </c>
      <c r="I730" s="284">
        <v>0.63472222222222219</v>
      </c>
      <c r="J730" s="10" t="s">
        <v>111</v>
      </c>
      <c r="K730" s="282" t="s">
        <v>868</v>
      </c>
      <c r="L730" s="576"/>
      <c r="M730" s="10"/>
      <c r="N730" s="577"/>
      <c r="O730" s="578"/>
      <c r="P730" s="577"/>
      <c r="Q730" s="579"/>
      <c r="R730" s="579"/>
    </row>
    <row r="731" spans="1:18" ht="15">
      <c r="A731" s="313">
        <v>742</v>
      </c>
      <c r="B731" s="11" t="s">
        <v>162</v>
      </c>
      <c r="C731" s="435" t="s">
        <v>163</v>
      </c>
      <c r="D731" s="336" t="s">
        <v>105</v>
      </c>
      <c r="E731" s="10" t="s">
        <v>866</v>
      </c>
      <c r="F731" s="255">
        <v>45793</v>
      </c>
      <c r="G731" s="283" t="s">
        <v>89</v>
      </c>
      <c r="H731" s="286" t="s">
        <v>107</v>
      </c>
      <c r="I731" s="284">
        <v>0.64236111111111116</v>
      </c>
      <c r="J731" s="10" t="s">
        <v>116</v>
      </c>
      <c r="K731" s="282" t="s">
        <v>869</v>
      </c>
      <c r="L731" s="576"/>
      <c r="M731" s="10"/>
      <c r="N731" s="577"/>
      <c r="O731" s="578"/>
      <c r="P731" s="577"/>
      <c r="Q731" s="579"/>
      <c r="R731" s="579"/>
    </row>
    <row r="732" spans="1:18" ht="15">
      <c r="A732" s="313">
        <v>743</v>
      </c>
      <c r="B732" s="11" t="s">
        <v>162</v>
      </c>
      <c r="C732" s="435" t="s">
        <v>163</v>
      </c>
      <c r="D732" s="336" t="s">
        <v>105</v>
      </c>
      <c r="E732" s="10" t="s">
        <v>866</v>
      </c>
      <c r="F732" s="255">
        <v>45793</v>
      </c>
      <c r="G732" s="283" t="s">
        <v>89</v>
      </c>
      <c r="H732" s="287" t="s">
        <v>106</v>
      </c>
      <c r="I732" s="284">
        <v>0.64930555555555558</v>
      </c>
      <c r="J732" s="10" t="s">
        <v>111</v>
      </c>
      <c r="K732" s="282" t="s">
        <v>870</v>
      </c>
      <c r="L732" s="576"/>
      <c r="M732" s="10"/>
      <c r="N732" s="577"/>
      <c r="O732" s="578"/>
      <c r="P732" s="577"/>
      <c r="Q732" s="579"/>
      <c r="R732" s="579"/>
    </row>
    <row r="733" spans="1:18" ht="30.75">
      <c r="A733" s="313">
        <v>744</v>
      </c>
      <c r="B733" s="11" t="s">
        <v>162</v>
      </c>
      <c r="C733" s="435" t="s">
        <v>163</v>
      </c>
      <c r="D733" s="336" t="s">
        <v>105</v>
      </c>
      <c r="E733" s="10" t="s">
        <v>866</v>
      </c>
      <c r="F733" s="255">
        <v>45793</v>
      </c>
      <c r="G733" s="283" t="s">
        <v>89</v>
      </c>
      <c r="H733" s="287" t="s">
        <v>106</v>
      </c>
      <c r="I733" s="284">
        <v>0.65416666666666667</v>
      </c>
      <c r="J733" s="10" t="s">
        <v>111</v>
      </c>
      <c r="K733" s="282" t="s">
        <v>871</v>
      </c>
      <c r="L733" s="576"/>
      <c r="M733" s="10"/>
      <c r="N733" s="577"/>
      <c r="O733" s="578"/>
      <c r="P733" s="577"/>
      <c r="Q733" s="579"/>
      <c r="R733" s="579"/>
    </row>
    <row r="734" spans="1:18" ht="15">
      <c r="A734" s="313">
        <v>745</v>
      </c>
      <c r="B734" s="11" t="s">
        <v>162</v>
      </c>
      <c r="C734" s="435" t="s">
        <v>163</v>
      </c>
      <c r="D734" s="336" t="s">
        <v>105</v>
      </c>
      <c r="E734" s="10" t="s">
        <v>866</v>
      </c>
      <c r="F734" s="255">
        <v>45793</v>
      </c>
      <c r="G734" s="283" t="s">
        <v>89</v>
      </c>
      <c r="H734" s="287" t="s">
        <v>106</v>
      </c>
      <c r="I734" s="284">
        <v>0.66111111111111109</v>
      </c>
      <c r="J734" s="10" t="s">
        <v>111</v>
      </c>
      <c r="K734" s="282" t="s">
        <v>872</v>
      </c>
      <c r="L734" s="576"/>
      <c r="M734" s="10"/>
      <c r="N734" s="577"/>
      <c r="O734" s="578"/>
      <c r="P734" s="577"/>
      <c r="Q734" s="579"/>
      <c r="R734" s="579"/>
    </row>
    <row r="735" spans="1:18" ht="15">
      <c r="A735" s="313">
        <v>746</v>
      </c>
      <c r="B735" s="11" t="s">
        <v>162</v>
      </c>
      <c r="C735" s="435" t="s">
        <v>163</v>
      </c>
      <c r="D735" s="336" t="s">
        <v>105</v>
      </c>
      <c r="E735" s="10" t="s">
        <v>866</v>
      </c>
      <c r="F735" s="255">
        <v>45793</v>
      </c>
      <c r="G735" s="283" t="s">
        <v>89</v>
      </c>
      <c r="H735" s="287" t="s">
        <v>106</v>
      </c>
      <c r="I735" s="284">
        <v>0.66319444444444442</v>
      </c>
      <c r="J735" s="10" t="s">
        <v>145</v>
      </c>
      <c r="K735" s="282" t="s">
        <v>873</v>
      </c>
      <c r="L735" s="576"/>
      <c r="M735" s="10"/>
      <c r="N735" s="577"/>
      <c r="O735" s="578"/>
      <c r="P735" s="577"/>
      <c r="Q735" s="579"/>
      <c r="R735" s="579"/>
    </row>
    <row r="736" spans="1:18" ht="15">
      <c r="A736" s="313">
        <v>747</v>
      </c>
      <c r="B736" s="11" t="s">
        <v>162</v>
      </c>
      <c r="C736" s="435" t="s">
        <v>163</v>
      </c>
      <c r="D736" s="336" t="s">
        <v>105</v>
      </c>
      <c r="E736" s="10" t="s">
        <v>866</v>
      </c>
      <c r="F736" s="255">
        <v>45793</v>
      </c>
      <c r="G736" s="283" t="s">
        <v>89</v>
      </c>
      <c r="H736" s="286" t="s">
        <v>107</v>
      </c>
      <c r="I736" s="284">
        <v>0.66874999999999996</v>
      </c>
      <c r="J736" s="10" t="s">
        <v>111</v>
      </c>
      <c r="K736" s="282" t="s">
        <v>874</v>
      </c>
      <c r="L736" s="576"/>
      <c r="M736" s="10"/>
      <c r="N736" s="577"/>
      <c r="O736" s="578"/>
      <c r="P736" s="577"/>
      <c r="Q736" s="579"/>
      <c r="R736" s="579"/>
    </row>
    <row r="737" spans="1:18" ht="15">
      <c r="A737" s="313">
        <v>748</v>
      </c>
      <c r="B737" s="11" t="s">
        <v>162</v>
      </c>
      <c r="C737" s="435" t="s">
        <v>163</v>
      </c>
      <c r="D737" s="336" t="s">
        <v>105</v>
      </c>
      <c r="E737" s="10" t="s">
        <v>866</v>
      </c>
      <c r="F737" s="255">
        <v>45793</v>
      </c>
      <c r="G737" s="283" t="s">
        <v>89</v>
      </c>
      <c r="H737" s="286" t="s">
        <v>107</v>
      </c>
      <c r="I737" s="284">
        <v>0.6694444444444444</v>
      </c>
      <c r="J737" s="10" t="s">
        <v>111</v>
      </c>
      <c r="K737" s="282" t="s">
        <v>875</v>
      </c>
      <c r="L737" s="576"/>
      <c r="M737" s="10"/>
      <c r="N737" s="577"/>
      <c r="O737" s="578"/>
      <c r="P737" s="577"/>
      <c r="Q737" s="579"/>
      <c r="R737" s="579"/>
    </row>
    <row r="738" spans="1:18" ht="15">
      <c r="A738" s="313">
        <v>749</v>
      </c>
      <c r="B738" s="11" t="s">
        <v>162</v>
      </c>
      <c r="C738" s="435" t="s">
        <v>163</v>
      </c>
      <c r="D738" s="336" t="s">
        <v>105</v>
      </c>
      <c r="E738" s="10" t="s">
        <v>866</v>
      </c>
      <c r="F738" s="255">
        <v>45793</v>
      </c>
      <c r="G738" s="283" t="s">
        <v>89</v>
      </c>
      <c r="H738" s="286" t="s">
        <v>107</v>
      </c>
      <c r="I738" s="284">
        <v>0.67083333333333328</v>
      </c>
      <c r="J738" s="10" t="s">
        <v>111</v>
      </c>
      <c r="K738" s="282" t="s">
        <v>876</v>
      </c>
      <c r="L738" s="576"/>
      <c r="M738" s="10"/>
      <c r="N738" s="577"/>
      <c r="O738" s="578"/>
      <c r="P738" s="577"/>
      <c r="Q738" s="579"/>
      <c r="R738" s="579"/>
    </row>
    <row r="739" spans="1:18" ht="15">
      <c r="A739" s="313">
        <v>750</v>
      </c>
      <c r="B739" s="11" t="s">
        <v>162</v>
      </c>
      <c r="C739" s="435" t="s">
        <v>163</v>
      </c>
      <c r="D739" s="336" t="s">
        <v>105</v>
      </c>
      <c r="E739" s="10" t="s">
        <v>866</v>
      </c>
      <c r="F739" s="255">
        <v>45793</v>
      </c>
      <c r="G739" s="283" t="s">
        <v>89</v>
      </c>
      <c r="H739" s="286" t="s">
        <v>107</v>
      </c>
      <c r="I739" s="284">
        <v>0.67152777777777772</v>
      </c>
      <c r="J739" s="10" t="s">
        <v>111</v>
      </c>
      <c r="K739" s="282" t="s">
        <v>877</v>
      </c>
      <c r="L739" s="576"/>
      <c r="M739" s="10"/>
      <c r="N739" s="577"/>
      <c r="O739" s="578"/>
      <c r="P739" s="577"/>
      <c r="Q739" s="579"/>
      <c r="R739" s="579"/>
    </row>
    <row r="740" spans="1:18" ht="15">
      <c r="A740" s="313">
        <v>751</v>
      </c>
      <c r="B740" s="11" t="s">
        <v>162</v>
      </c>
      <c r="C740" s="435" t="s">
        <v>163</v>
      </c>
      <c r="D740" s="336" t="s">
        <v>105</v>
      </c>
      <c r="E740" s="10" t="s">
        <v>866</v>
      </c>
      <c r="F740" s="255">
        <v>45793</v>
      </c>
      <c r="G740" s="283" t="s">
        <v>89</v>
      </c>
      <c r="H740" s="287" t="s">
        <v>106</v>
      </c>
      <c r="I740" s="284">
        <v>0.67291666666666672</v>
      </c>
      <c r="J740" s="10" t="s">
        <v>111</v>
      </c>
      <c r="K740" s="282" t="s">
        <v>878</v>
      </c>
      <c r="L740" s="576"/>
      <c r="M740" s="10"/>
      <c r="N740" s="577"/>
      <c r="O740" s="578"/>
      <c r="P740" s="577"/>
      <c r="Q740" s="579"/>
      <c r="R740" s="579"/>
    </row>
    <row r="741" spans="1:18" ht="15">
      <c r="A741" s="313">
        <v>752</v>
      </c>
      <c r="B741" s="11" t="s">
        <v>162</v>
      </c>
      <c r="C741" s="435" t="s">
        <v>163</v>
      </c>
      <c r="D741" s="336" t="s">
        <v>105</v>
      </c>
      <c r="E741" s="10" t="s">
        <v>866</v>
      </c>
      <c r="F741" s="255">
        <v>45793</v>
      </c>
      <c r="G741" s="283" t="s">
        <v>89</v>
      </c>
      <c r="H741" s="286" t="s">
        <v>107</v>
      </c>
      <c r="I741" s="284">
        <v>0.67361111111111116</v>
      </c>
      <c r="J741" s="10" t="s">
        <v>111</v>
      </c>
      <c r="K741" s="282" t="s">
        <v>879</v>
      </c>
      <c r="L741" s="576"/>
      <c r="M741" s="10"/>
      <c r="N741" s="577"/>
      <c r="O741" s="578"/>
      <c r="P741" s="577"/>
      <c r="Q741" s="579"/>
      <c r="R741" s="579"/>
    </row>
    <row r="742" spans="1:18" ht="15">
      <c r="A742" s="313">
        <v>753</v>
      </c>
      <c r="B742" s="11" t="s">
        <v>162</v>
      </c>
      <c r="C742" s="435" t="s">
        <v>163</v>
      </c>
      <c r="D742" s="336" t="s">
        <v>105</v>
      </c>
      <c r="E742" s="10" t="s">
        <v>866</v>
      </c>
      <c r="F742" s="255">
        <v>45793</v>
      </c>
      <c r="G742" s="283" t="s">
        <v>89</v>
      </c>
      <c r="H742" s="287" t="s">
        <v>106</v>
      </c>
      <c r="I742" s="284">
        <v>0.6743055555555556</v>
      </c>
      <c r="J742" s="10" t="s">
        <v>111</v>
      </c>
      <c r="K742" s="282" t="s">
        <v>880</v>
      </c>
      <c r="L742" s="576"/>
      <c r="M742" s="10"/>
      <c r="N742" s="577"/>
      <c r="O742" s="578"/>
      <c r="P742" s="577"/>
      <c r="Q742" s="579"/>
      <c r="R742" s="579"/>
    </row>
    <row r="743" spans="1:18" ht="15">
      <c r="A743" s="313">
        <v>754</v>
      </c>
      <c r="B743" s="11" t="s">
        <v>162</v>
      </c>
      <c r="C743" s="435" t="s">
        <v>163</v>
      </c>
      <c r="D743" s="336" t="s">
        <v>105</v>
      </c>
      <c r="E743" s="10" t="s">
        <v>866</v>
      </c>
      <c r="F743" s="255">
        <v>45793</v>
      </c>
      <c r="G743" s="283" t="s">
        <v>89</v>
      </c>
      <c r="H743" s="287" t="s">
        <v>106</v>
      </c>
      <c r="I743" s="284">
        <v>0.67500000000000004</v>
      </c>
      <c r="J743" s="10" t="s">
        <v>111</v>
      </c>
      <c r="K743" s="282" t="s">
        <v>881</v>
      </c>
      <c r="L743" s="576"/>
      <c r="M743" s="10"/>
      <c r="N743" s="577"/>
      <c r="O743" s="578"/>
      <c r="P743" s="577"/>
      <c r="Q743" s="579"/>
      <c r="R743" s="579"/>
    </row>
    <row r="744" spans="1:18" ht="15">
      <c r="A744" s="313">
        <v>755</v>
      </c>
      <c r="B744" s="11" t="s">
        <v>162</v>
      </c>
      <c r="C744" s="435" t="s">
        <v>163</v>
      </c>
      <c r="D744" s="336" t="s">
        <v>105</v>
      </c>
      <c r="E744" s="10" t="s">
        <v>866</v>
      </c>
      <c r="F744" s="255">
        <v>45793</v>
      </c>
      <c r="G744" s="283" t="s">
        <v>89</v>
      </c>
      <c r="H744" s="286" t="s">
        <v>107</v>
      </c>
      <c r="I744" s="284">
        <v>0.67638888888888893</v>
      </c>
      <c r="J744" s="10" t="s">
        <v>111</v>
      </c>
      <c r="K744" s="282" t="s">
        <v>882</v>
      </c>
      <c r="L744" s="576"/>
      <c r="M744" s="10"/>
      <c r="N744" s="577"/>
      <c r="O744" s="578"/>
      <c r="P744" s="577"/>
      <c r="Q744" s="579"/>
      <c r="R744" s="579"/>
    </row>
    <row r="745" spans="1:18" ht="15">
      <c r="A745" s="313">
        <v>756</v>
      </c>
      <c r="B745" s="11" t="s">
        <v>162</v>
      </c>
      <c r="C745" s="435" t="s">
        <v>163</v>
      </c>
      <c r="D745" s="336" t="s">
        <v>105</v>
      </c>
      <c r="E745" s="10" t="s">
        <v>866</v>
      </c>
      <c r="F745" s="255">
        <v>45793</v>
      </c>
      <c r="G745" s="283" t="s">
        <v>89</v>
      </c>
      <c r="H745" s="286" t="s">
        <v>107</v>
      </c>
      <c r="I745" s="284">
        <v>0.68888888888888888</v>
      </c>
      <c r="J745" s="10" t="s">
        <v>116</v>
      </c>
      <c r="K745" s="282" t="s">
        <v>883</v>
      </c>
      <c r="L745" s="576"/>
      <c r="M745" s="10"/>
      <c r="N745" s="577"/>
      <c r="O745" s="578"/>
      <c r="P745" s="577"/>
      <c r="Q745" s="579"/>
      <c r="R745" s="579"/>
    </row>
    <row r="746" spans="1:18" ht="15">
      <c r="A746" s="313">
        <v>757</v>
      </c>
      <c r="B746" s="11" t="s">
        <v>162</v>
      </c>
      <c r="C746" s="435" t="s">
        <v>163</v>
      </c>
      <c r="D746" s="336" t="s">
        <v>105</v>
      </c>
      <c r="E746" s="10" t="s">
        <v>866</v>
      </c>
      <c r="F746" s="255">
        <v>45793</v>
      </c>
      <c r="G746" s="283" t="s">
        <v>89</v>
      </c>
      <c r="H746" s="286" t="s">
        <v>107</v>
      </c>
      <c r="I746" s="284">
        <v>0.68958333333333333</v>
      </c>
      <c r="J746" s="10" t="s">
        <v>116</v>
      </c>
      <c r="K746" s="282" t="s">
        <v>884</v>
      </c>
      <c r="L746" s="576"/>
      <c r="M746" s="10"/>
      <c r="N746" s="577"/>
      <c r="O746" s="578"/>
      <c r="P746" s="577"/>
      <c r="Q746" s="579"/>
      <c r="R746" s="579"/>
    </row>
    <row r="747" spans="1:18" ht="15">
      <c r="A747" s="313">
        <v>758</v>
      </c>
      <c r="B747" s="11" t="s">
        <v>162</v>
      </c>
      <c r="C747" s="435" t="s">
        <v>163</v>
      </c>
      <c r="D747" s="336" t="s">
        <v>105</v>
      </c>
      <c r="E747" s="10" t="s">
        <v>866</v>
      </c>
      <c r="F747" s="255">
        <v>45793</v>
      </c>
      <c r="G747" s="283" t="s">
        <v>89</v>
      </c>
      <c r="H747" s="287" t="s">
        <v>106</v>
      </c>
      <c r="I747" s="284">
        <v>0.75972222222222219</v>
      </c>
      <c r="J747" s="10" t="s">
        <v>111</v>
      </c>
      <c r="K747" s="282" t="s">
        <v>885</v>
      </c>
      <c r="L747" s="576"/>
      <c r="M747" s="10"/>
      <c r="N747" s="577"/>
      <c r="O747" s="578"/>
      <c r="P747" s="577"/>
      <c r="Q747" s="579"/>
      <c r="R747" s="579"/>
    </row>
    <row r="748" spans="1:18" ht="15">
      <c r="A748" s="313">
        <v>759</v>
      </c>
      <c r="B748" s="11" t="s">
        <v>162</v>
      </c>
      <c r="C748" s="435" t="s">
        <v>163</v>
      </c>
      <c r="D748" s="336" t="s">
        <v>105</v>
      </c>
      <c r="E748" s="10" t="s">
        <v>866</v>
      </c>
      <c r="F748" s="255">
        <v>45793</v>
      </c>
      <c r="G748" s="283" t="s">
        <v>89</v>
      </c>
      <c r="H748" s="287" t="s">
        <v>106</v>
      </c>
      <c r="I748" s="284">
        <v>0.79027777777777775</v>
      </c>
      <c r="J748" s="10" t="s">
        <v>123</v>
      </c>
      <c r="K748" s="282" t="s">
        <v>886</v>
      </c>
      <c r="L748" s="576"/>
      <c r="M748" s="10"/>
      <c r="N748" s="577"/>
      <c r="O748" s="578"/>
      <c r="P748" s="577"/>
      <c r="Q748" s="579"/>
      <c r="R748" s="579"/>
    </row>
    <row r="749" spans="1:18" ht="15">
      <c r="A749" s="313">
        <v>760</v>
      </c>
      <c r="B749" s="11" t="s">
        <v>162</v>
      </c>
      <c r="C749" s="435" t="s">
        <v>163</v>
      </c>
      <c r="D749" s="336" t="s">
        <v>105</v>
      </c>
      <c r="E749" s="10" t="s">
        <v>866</v>
      </c>
      <c r="F749" s="255">
        <v>45793</v>
      </c>
      <c r="G749" s="283" t="s">
        <v>89</v>
      </c>
      <c r="H749" s="287" t="s">
        <v>106</v>
      </c>
      <c r="I749" s="284">
        <v>0.79652777777777772</v>
      </c>
      <c r="J749" s="10" t="s">
        <v>116</v>
      </c>
      <c r="K749" s="282" t="s">
        <v>887</v>
      </c>
      <c r="L749" s="576"/>
      <c r="M749" s="10"/>
      <c r="N749" s="577"/>
      <c r="O749" s="578"/>
      <c r="P749" s="577"/>
      <c r="Q749" s="579"/>
      <c r="R749" s="579"/>
    </row>
    <row r="750" spans="1:18" ht="15">
      <c r="A750" s="313">
        <v>761</v>
      </c>
      <c r="B750" s="11" t="s">
        <v>162</v>
      </c>
      <c r="C750" s="435" t="s">
        <v>163</v>
      </c>
      <c r="D750" s="336" t="s">
        <v>105</v>
      </c>
      <c r="E750" s="10" t="s">
        <v>866</v>
      </c>
      <c r="F750" s="255">
        <v>45793</v>
      </c>
      <c r="G750" s="283" t="s">
        <v>89</v>
      </c>
      <c r="H750" s="287" t="s">
        <v>106</v>
      </c>
      <c r="I750" s="284">
        <v>0.7993055555555556</v>
      </c>
      <c r="J750" s="10" t="s">
        <v>145</v>
      </c>
      <c r="K750" s="282" t="s">
        <v>888</v>
      </c>
      <c r="L750" s="576"/>
      <c r="M750" s="10"/>
      <c r="N750" s="577"/>
      <c r="O750" s="578"/>
      <c r="P750" s="577"/>
      <c r="Q750" s="579"/>
      <c r="R750" s="579"/>
    </row>
    <row r="751" spans="1:18" ht="15">
      <c r="A751" s="313">
        <v>762</v>
      </c>
      <c r="B751" s="11" t="s">
        <v>162</v>
      </c>
      <c r="C751" s="435" t="s">
        <v>163</v>
      </c>
      <c r="D751" s="336" t="s">
        <v>105</v>
      </c>
      <c r="E751" s="10" t="s">
        <v>866</v>
      </c>
      <c r="F751" s="255">
        <v>45793</v>
      </c>
      <c r="G751" s="283" t="s">
        <v>89</v>
      </c>
      <c r="H751" s="286" t="s">
        <v>107</v>
      </c>
      <c r="I751" s="284">
        <v>0.80069444444444449</v>
      </c>
      <c r="J751" s="10" t="s">
        <v>116</v>
      </c>
      <c r="K751" s="282" t="s">
        <v>889</v>
      </c>
      <c r="L751" s="576"/>
      <c r="M751" s="10"/>
      <c r="N751" s="577"/>
      <c r="O751" s="578"/>
      <c r="P751" s="577"/>
      <c r="Q751" s="579"/>
      <c r="R751" s="579"/>
    </row>
    <row r="752" spans="1:18" ht="15">
      <c r="A752" s="313">
        <v>763</v>
      </c>
      <c r="B752" s="11" t="s">
        <v>162</v>
      </c>
      <c r="C752" s="435" t="s">
        <v>163</v>
      </c>
      <c r="D752" s="336" t="s">
        <v>105</v>
      </c>
      <c r="E752" s="10" t="s">
        <v>866</v>
      </c>
      <c r="F752" s="255">
        <v>45793</v>
      </c>
      <c r="G752" s="283" t="s">
        <v>89</v>
      </c>
      <c r="H752" s="287" t="s">
        <v>106</v>
      </c>
      <c r="I752" s="284">
        <v>0.80625000000000002</v>
      </c>
      <c r="J752" s="10" t="s">
        <v>116</v>
      </c>
      <c r="K752" s="282" t="s">
        <v>887</v>
      </c>
      <c r="L752" s="576"/>
      <c r="M752" s="10"/>
      <c r="N752" s="577"/>
      <c r="O752" s="578"/>
      <c r="P752" s="577"/>
      <c r="Q752" s="579"/>
      <c r="R752" s="579"/>
    </row>
    <row r="753" spans="1:18" ht="15">
      <c r="A753" s="313">
        <v>764</v>
      </c>
      <c r="B753" s="11" t="s">
        <v>162</v>
      </c>
      <c r="C753" s="435" t="s">
        <v>163</v>
      </c>
      <c r="D753" s="336" t="s">
        <v>105</v>
      </c>
      <c r="E753" s="10" t="s">
        <v>866</v>
      </c>
      <c r="F753" s="255">
        <v>45793</v>
      </c>
      <c r="G753" s="283" t="s">
        <v>89</v>
      </c>
      <c r="H753" s="287" t="s">
        <v>106</v>
      </c>
      <c r="I753" s="284">
        <v>0.80833333333333335</v>
      </c>
      <c r="J753" s="10" t="s">
        <v>145</v>
      </c>
      <c r="K753" s="282" t="s">
        <v>888</v>
      </c>
      <c r="L753" s="576"/>
      <c r="M753" s="10"/>
      <c r="N753" s="577"/>
      <c r="O753" s="578"/>
      <c r="P753" s="577"/>
      <c r="Q753" s="579"/>
      <c r="R753" s="579"/>
    </row>
    <row r="754" spans="1:18" ht="30.75">
      <c r="A754" s="313">
        <v>765</v>
      </c>
      <c r="B754" s="285" t="s">
        <v>162</v>
      </c>
      <c r="C754" s="435" t="s">
        <v>163</v>
      </c>
      <c r="D754" s="336" t="s">
        <v>105</v>
      </c>
      <c r="E754" s="263" t="s">
        <v>866</v>
      </c>
      <c r="F754" s="255">
        <v>45793</v>
      </c>
      <c r="G754" s="283" t="s">
        <v>89</v>
      </c>
      <c r="H754" s="290" t="s">
        <v>106</v>
      </c>
      <c r="I754" s="264">
        <v>0.81388888888888888</v>
      </c>
      <c r="J754" s="263" t="s">
        <v>145</v>
      </c>
      <c r="K754" s="265" t="s">
        <v>890</v>
      </c>
      <c r="L754" s="580"/>
      <c r="M754" s="263"/>
      <c r="N754" s="581"/>
      <c r="O754" s="582"/>
      <c r="P754" s="581"/>
      <c r="Q754" s="583"/>
      <c r="R754" s="583"/>
    </row>
    <row r="755" spans="1:18" ht="15">
      <c r="A755" s="489"/>
      <c r="B755" s="11"/>
      <c r="C755" s="490"/>
      <c r="D755" s="490"/>
      <c r="E755" s="10"/>
      <c r="F755" s="255"/>
      <c r="G755" s="491"/>
      <c r="H755" s="287"/>
      <c r="I755" s="284"/>
      <c r="J755" s="10"/>
      <c r="K755" s="282"/>
      <c r="L755" s="576"/>
      <c r="M755" s="10"/>
      <c r="N755" s="577"/>
      <c r="O755" s="578"/>
      <c r="P755" s="577"/>
      <c r="Q755" s="579"/>
      <c r="R755" s="579"/>
    </row>
    <row r="756" spans="1:18" ht="15">
      <c r="A756" s="489"/>
      <c r="B756" s="11"/>
      <c r="C756" s="490"/>
      <c r="D756" s="492"/>
      <c r="E756" s="10"/>
      <c r="F756" s="255"/>
      <c r="G756" s="255"/>
      <c r="H756" s="255"/>
      <c r="I756" s="284"/>
      <c r="J756" s="10"/>
      <c r="K756" s="282"/>
      <c r="L756" s="576"/>
      <c r="M756" s="10"/>
      <c r="N756" s="577"/>
      <c r="O756" s="578"/>
      <c r="P756" s="577"/>
      <c r="Q756" s="579"/>
      <c r="R756" s="579"/>
    </row>
    <row r="757" spans="1:18" ht="15">
      <c r="A757" s="584"/>
      <c r="B757" s="584"/>
      <c r="C757" s="579"/>
      <c r="D757" s="584"/>
      <c r="E757" s="584"/>
      <c r="F757" s="586"/>
      <c r="G757" s="491"/>
      <c r="H757" s="584"/>
      <c r="I757" s="587"/>
      <c r="J757" s="584"/>
      <c r="K757" s="576"/>
      <c r="L757" s="576"/>
      <c r="M757" s="585"/>
      <c r="N757" s="577"/>
      <c r="O757" s="578"/>
      <c r="P757" s="577"/>
      <c r="Q757" s="579"/>
      <c r="R757" s="579"/>
    </row>
    <row r="758" spans="1:18" ht="15">
      <c r="A758" s="584"/>
      <c r="B758" s="584"/>
      <c r="C758" s="579"/>
      <c r="D758" s="584"/>
      <c r="E758" s="584"/>
      <c r="F758" s="586"/>
      <c r="G758" s="588"/>
      <c r="H758" s="584"/>
      <c r="I758" s="587"/>
      <c r="J758" s="584"/>
      <c r="K758" s="576"/>
      <c r="L758" s="576"/>
      <c r="M758" s="585"/>
      <c r="N758" s="577"/>
      <c r="O758" s="578"/>
      <c r="P758" s="577"/>
      <c r="Q758" s="579"/>
      <c r="R758" s="579"/>
    </row>
    <row r="759" spans="1:18" ht="15">
      <c r="A759" s="584"/>
      <c r="B759" s="584"/>
      <c r="C759" s="579"/>
      <c r="D759" s="584"/>
      <c r="E759" s="584"/>
      <c r="F759" s="586"/>
      <c r="G759" s="588"/>
      <c r="H759" s="584"/>
      <c r="I759" s="587"/>
      <c r="J759" s="584"/>
      <c r="K759" s="576"/>
      <c r="L759" s="576"/>
      <c r="M759" s="585"/>
      <c r="N759" s="577"/>
      <c r="O759" s="578"/>
      <c r="P759" s="577"/>
      <c r="Q759" s="579"/>
      <c r="R759" s="579"/>
    </row>
    <row r="760" spans="1:18" ht="15">
      <c r="A760" s="584"/>
      <c r="B760" s="584"/>
      <c r="C760" s="579"/>
      <c r="D760" s="584"/>
      <c r="E760" s="584"/>
      <c r="F760" s="586"/>
      <c r="G760" s="588"/>
      <c r="H760" s="584"/>
      <c r="I760" s="587"/>
      <c r="J760" s="584"/>
      <c r="K760" s="576"/>
      <c r="L760" s="576"/>
      <c r="M760" s="585"/>
      <c r="N760" s="577"/>
      <c r="O760" s="578"/>
      <c r="P760" s="577"/>
      <c r="Q760" s="579"/>
      <c r="R760" s="579"/>
    </row>
  </sheetData>
  <phoneticPr fontId="53" type="noConversion"/>
  <conditionalFormatting sqref="H1 H49:H64 H488 H89:H136 H490:H491 H494:H495 H500 H502:H503 H505:H527 H530:H605 H757:H1048576">
    <cfRule type="containsText" dxfId="475" priority="230" operator="containsText" text="Non-critical">
      <formula>NOT(ISERROR(SEARCH("Non-critical",H1)))</formula>
    </cfRule>
    <cfRule type="containsText" dxfId="474" priority="231" operator="containsText" text="Critical">
      <formula>NOT(ISERROR(SEARCH("Critical",H1)))</formula>
    </cfRule>
  </conditionalFormatting>
  <conditionalFormatting sqref="H2:H3">
    <cfRule type="cellIs" dxfId="473" priority="199" operator="equal">
      <formula>"Non-Critical"</formula>
    </cfRule>
    <cfRule type="cellIs" dxfId="472" priority="200" operator="equal">
      <formula>"Critical"</formula>
    </cfRule>
  </conditionalFormatting>
  <conditionalFormatting sqref="H7">
    <cfRule type="cellIs" dxfId="471" priority="197" operator="equal">
      <formula>"Non-Critical"</formula>
    </cfRule>
    <cfRule type="cellIs" dxfId="470" priority="198" operator="equal">
      <formula>"Critical"</formula>
    </cfRule>
  </conditionalFormatting>
  <conditionalFormatting sqref="H67:H70">
    <cfRule type="containsText" dxfId="469" priority="195" operator="containsText" text="Non-critical">
      <formula>NOT(ISERROR(SEARCH("Non-critical",H67)))</formula>
    </cfRule>
    <cfRule type="containsText" dxfId="468" priority="196" operator="containsText" text="Critical">
      <formula>NOT(ISERROR(SEARCH("Critical",H67)))</formula>
    </cfRule>
  </conditionalFormatting>
  <conditionalFormatting sqref="H71:H72">
    <cfRule type="containsText" dxfId="467" priority="193" operator="containsText" text="Non-critical">
      <formula>NOT(ISERROR(SEARCH("Non-critical",H71)))</formula>
    </cfRule>
    <cfRule type="containsText" dxfId="466" priority="194" operator="containsText" text="Critical">
      <formula>NOT(ISERROR(SEARCH("Critical",H71)))</formula>
    </cfRule>
  </conditionalFormatting>
  <conditionalFormatting sqref="H73">
    <cfRule type="containsText" dxfId="465" priority="191" operator="containsText" text="Non-critical">
      <formula>NOT(ISERROR(SEARCH("Non-critical",H73)))</formula>
    </cfRule>
    <cfRule type="containsText" dxfId="464" priority="192" operator="containsText" text="Critical">
      <formula>NOT(ISERROR(SEARCH("Critical",H73)))</formula>
    </cfRule>
  </conditionalFormatting>
  <conditionalFormatting sqref="H74">
    <cfRule type="containsText" dxfId="463" priority="189" operator="containsText" text="Non-critical">
      <formula>NOT(ISERROR(SEARCH("Non-critical",H74)))</formula>
    </cfRule>
    <cfRule type="containsText" dxfId="462" priority="190" operator="containsText" text="Critical">
      <formula>NOT(ISERROR(SEARCH("Critical",H74)))</formula>
    </cfRule>
  </conditionalFormatting>
  <conditionalFormatting sqref="H75">
    <cfRule type="containsText" dxfId="461" priority="187" operator="containsText" text="Non-critical">
      <formula>NOT(ISERROR(SEARCH("Non-critical",H75)))</formula>
    </cfRule>
    <cfRule type="containsText" dxfId="460" priority="188" operator="containsText" text="Critical">
      <formula>NOT(ISERROR(SEARCH("Critical",H75)))</formula>
    </cfRule>
  </conditionalFormatting>
  <conditionalFormatting sqref="H76">
    <cfRule type="containsText" dxfId="459" priority="185" operator="containsText" text="Non-critical">
      <formula>NOT(ISERROR(SEARCH("Non-critical",H76)))</formula>
    </cfRule>
    <cfRule type="containsText" dxfId="458" priority="186" operator="containsText" text="Critical">
      <formula>NOT(ISERROR(SEARCH("Critical",H76)))</formula>
    </cfRule>
  </conditionalFormatting>
  <conditionalFormatting sqref="H77">
    <cfRule type="containsText" dxfId="457" priority="183" operator="containsText" text="Non-critical">
      <formula>NOT(ISERROR(SEARCH("Non-critical",H77)))</formula>
    </cfRule>
    <cfRule type="containsText" dxfId="456" priority="184" operator="containsText" text="Critical">
      <formula>NOT(ISERROR(SEARCH("Critical",H77)))</formula>
    </cfRule>
  </conditionalFormatting>
  <conditionalFormatting sqref="H79">
    <cfRule type="containsText" dxfId="455" priority="181" operator="containsText" text="Non-critical">
      <formula>NOT(ISERROR(SEARCH("Non-critical",H79)))</formula>
    </cfRule>
    <cfRule type="containsText" dxfId="454" priority="182" operator="containsText" text="Critical">
      <formula>NOT(ISERROR(SEARCH("Critical",H79)))</formula>
    </cfRule>
  </conditionalFormatting>
  <conditionalFormatting sqref="H80">
    <cfRule type="containsText" dxfId="453" priority="179" operator="containsText" text="Non-critical">
      <formula>NOT(ISERROR(SEARCH("Non-critical",H80)))</formula>
    </cfRule>
    <cfRule type="containsText" dxfId="452" priority="180" operator="containsText" text="Critical">
      <formula>NOT(ISERROR(SEARCH("Critical",H80)))</formula>
    </cfRule>
  </conditionalFormatting>
  <conditionalFormatting sqref="H81">
    <cfRule type="containsText" dxfId="451" priority="177" operator="containsText" text="Non-critical">
      <formula>NOT(ISERROR(SEARCH("Non-critical",H81)))</formula>
    </cfRule>
    <cfRule type="containsText" dxfId="450" priority="178" operator="containsText" text="Critical">
      <formula>NOT(ISERROR(SEARCH("Critical",H81)))</formula>
    </cfRule>
  </conditionalFormatting>
  <conditionalFormatting sqref="H82">
    <cfRule type="containsText" dxfId="449" priority="175" operator="containsText" text="Non-critical">
      <formula>NOT(ISERROR(SEARCH("Non-critical",H82)))</formula>
    </cfRule>
    <cfRule type="containsText" dxfId="448" priority="176" operator="containsText" text="Critical">
      <formula>NOT(ISERROR(SEARCH("Critical",H82)))</formula>
    </cfRule>
  </conditionalFormatting>
  <conditionalFormatting sqref="H83">
    <cfRule type="containsText" dxfId="447" priority="173" operator="containsText" text="Non-critical">
      <formula>NOT(ISERROR(SEARCH("Non-critical",H83)))</formula>
    </cfRule>
    <cfRule type="containsText" dxfId="446" priority="174" operator="containsText" text="Critical">
      <formula>NOT(ISERROR(SEARCH("Critical",H83)))</formula>
    </cfRule>
  </conditionalFormatting>
  <conditionalFormatting sqref="H84">
    <cfRule type="containsText" dxfId="445" priority="169" operator="containsText" text="Non-critical">
      <formula>NOT(ISERROR(SEARCH("Non-critical",H84)))</formula>
    </cfRule>
    <cfRule type="containsText" dxfId="444" priority="170" operator="containsText" text="Critical">
      <formula>NOT(ISERROR(SEARCH("Critical",H84)))</formula>
    </cfRule>
  </conditionalFormatting>
  <conditionalFormatting sqref="H85">
    <cfRule type="containsText" dxfId="443" priority="167" operator="containsText" text="Non-critical">
      <formula>NOT(ISERROR(SEARCH("Non-critical",H85)))</formula>
    </cfRule>
    <cfRule type="containsText" dxfId="442" priority="168" operator="containsText" text="Critical">
      <formula>NOT(ISERROR(SEARCH("Critical",H85)))</formula>
    </cfRule>
  </conditionalFormatting>
  <conditionalFormatting sqref="H86">
    <cfRule type="containsText" dxfId="441" priority="165" operator="containsText" text="Non-critical">
      <formula>NOT(ISERROR(SEARCH("Non-critical",H86)))</formula>
    </cfRule>
    <cfRule type="containsText" dxfId="440" priority="166" operator="containsText" text="Critical">
      <formula>NOT(ISERROR(SEARCH("Critical",H86)))</formula>
    </cfRule>
  </conditionalFormatting>
  <conditionalFormatting sqref="H87">
    <cfRule type="containsText" dxfId="439" priority="163" operator="containsText" text="Non-critical">
      <formula>NOT(ISERROR(SEARCH("Non-critical",H87)))</formula>
    </cfRule>
    <cfRule type="containsText" dxfId="438" priority="164" operator="containsText" text="Critical">
      <formula>NOT(ISERROR(SEARCH("Critical",H87)))</formula>
    </cfRule>
  </conditionalFormatting>
  <conditionalFormatting sqref="H88">
    <cfRule type="containsText" dxfId="437" priority="161" operator="containsText" text="Non-critical">
      <formula>NOT(ISERROR(SEARCH("Non-critical",H88)))</formula>
    </cfRule>
    <cfRule type="containsText" dxfId="436" priority="162" operator="containsText" text="Critical">
      <formula>NOT(ISERROR(SEARCH("Critical",H88)))</formula>
    </cfRule>
  </conditionalFormatting>
  <conditionalFormatting sqref="H137">
    <cfRule type="containsText" dxfId="435" priority="157" operator="containsText" text="Non-critical">
      <formula>NOT(ISERROR(SEARCH("Non-critical",H137)))</formula>
    </cfRule>
    <cfRule type="containsText" dxfId="434" priority="158" operator="containsText" text="Critical">
      <formula>NOT(ISERROR(SEARCH("Critical",H137)))</formula>
    </cfRule>
  </conditionalFormatting>
  <conditionalFormatting sqref="H138">
    <cfRule type="containsText" dxfId="433" priority="155" operator="containsText" text="Non-critical">
      <formula>NOT(ISERROR(SEARCH("Non-critical",H138)))</formula>
    </cfRule>
    <cfRule type="containsText" dxfId="432" priority="156" operator="containsText" text="Critical">
      <formula>NOT(ISERROR(SEARCH("Critical",H138)))</formula>
    </cfRule>
  </conditionalFormatting>
  <conditionalFormatting sqref="H141">
    <cfRule type="containsText" dxfId="431" priority="153" operator="containsText" text="Non-critical">
      <formula>NOT(ISERROR(SEARCH("Non-critical",H141)))</formula>
    </cfRule>
    <cfRule type="containsText" dxfId="430" priority="154" operator="containsText" text="Critical">
      <formula>NOT(ISERROR(SEARCH("Critical",H141)))</formula>
    </cfRule>
  </conditionalFormatting>
  <conditionalFormatting sqref="H142">
    <cfRule type="containsText" dxfId="429" priority="151" operator="containsText" text="Non-critical">
      <formula>NOT(ISERROR(SEARCH("Non-critical",H142)))</formula>
    </cfRule>
    <cfRule type="containsText" dxfId="428" priority="152" operator="containsText" text="Critical">
      <formula>NOT(ISERROR(SEARCH("Critical",H142)))</formula>
    </cfRule>
  </conditionalFormatting>
  <conditionalFormatting sqref="H144">
    <cfRule type="containsText" dxfId="427" priority="149" operator="containsText" text="Non-critical">
      <formula>NOT(ISERROR(SEARCH("Non-critical",H144)))</formula>
    </cfRule>
    <cfRule type="containsText" dxfId="426" priority="150" operator="containsText" text="Critical">
      <formula>NOT(ISERROR(SEARCH("Critical",H144)))</formula>
    </cfRule>
  </conditionalFormatting>
  <conditionalFormatting sqref="H146">
    <cfRule type="containsText" dxfId="425" priority="147" operator="containsText" text="Non-critical">
      <formula>NOT(ISERROR(SEARCH("Non-critical",H146)))</formula>
    </cfRule>
    <cfRule type="containsText" dxfId="424" priority="148" operator="containsText" text="Critical">
      <formula>NOT(ISERROR(SEARCH("Critical",H146)))</formula>
    </cfRule>
  </conditionalFormatting>
  <conditionalFormatting sqref="H149">
    <cfRule type="containsText" dxfId="423" priority="145" operator="containsText" text="Non-critical">
      <formula>NOT(ISERROR(SEARCH("Non-critical",H149)))</formula>
    </cfRule>
    <cfRule type="containsText" dxfId="422" priority="146" operator="containsText" text="Critical">
      <formula>NOT(ISERROR(SEARCH("Critical",H149)))</formula>
    </cfRule>
  </conditionalFormatting>
  <conditionalFormatting sqref="H150">
    <cfRule type="containsText" dxfId="421" priority="143" operator="containsText" text="Non-critical">
      <formula>NOT(ISERROR(SEARCH("Non-critical",H150)))</formula>
    </cfRule>
    <cfRule type="containsText" dxfId="420" priority="144" operator="containsText" text="Critical">
      <formula>NOT(ISERROR(SEARCH("Critical",H150)))</formula>
    </cfRule>
  </conditionalFormatting>
  <conditionalFormatting sqref="H152:H154">
    <cfRule type="containsText" dxfId="419" priority="141" operator="containsText" text="Non-critical">
      <formula>NOT(ISERROR(SEARCH("Non-critical",H152)))</formula>
    </cfRule>
    <cfRule type="containsText" dxfId="418" priority="142" operator="containsText" text="Critical">
      <formula>NOT(ISERROR(SEARCH("Critical",H152)))</formula>
    </cfRule>
  </conditionalFormatting>
  <conditionalFormatting sqref="H158">
    <cfRule type="containsText" dxfId="417" priority="139" operator="containsText" text="Non-critical">
      <formula>NOT(ISERROR(SEARCH("Non-critical",H158)))</formula>
    </cfRule>
    <cfRule type="containsText" dxfId="416" priority="140" operator="containsText" text="Critical">
      <formula>NOT(ISERROR(SEARCH("Critical",H158)))</formula>
    </cfRule>
  </conditionalFormatting>
  <conditionalFormatting sqref="H163">
    <cfRule type="containsText" dxfId="415" priority="137" operator="containsText" text="Non-critical">
      <formula>NOT(ISERROR(SEARCH("Non-critical",H163)))</formula>
    </cfRule>
    <cfRule type="containsText" dxfId="414" priority="138" operator="containsText" text="Critical">
      <formula>NOT(ISERROR(SEARCH("Critical",H163)))</formula>
    </cfRule>
  </conditionalFormatting>
  <conditionalFormatting sqref="H168">
    <cfRule type="containsText" dxfId="413" priority="135" operator="containsText" text="Non-critical">
      <formula>NOT(ISERROR(SEARCH("Non-critical",H168)))</formula>
    </cfRule>
    <cfRule type="containsText" dxfId="412" priority="136" operator="containsText" text="Critical">
      <formula>NOT(ISERROR(SEARCH("Critical",H168)))</formula>
    </cfRule>
  </conditionalFormatting>
  <conditionalFormatting sqref="H176">
    <cfRule type="containsText" dxfId="411" priority="133" operator="containsText" text="Non-critical">
      <formula>NOT(ISERROR(SEARCH("Non-critical",H176)))</formula>
    </cfRule>
    <cfRule type="containsText" dxfId="410" priority="134" operator="containsText" text="Critical">
      <formula>NOT(ISERROR(SEARCH("Critical",H176)))</formula>
    </cfRule>
  </conditionalFormatting>
  <conditionalFormatting sqref="H177">
    <cfRule type="containsText" dxfId="409" priority="131" operator="containsText" text="Non-critical">
      <formula>NOT(ISERROR(SEARCH("Non-critical",H177)))</formula>
    </cfRule>
    <cfRule type="containsText" dxfId="408" priority="132" operator="containsText" text="Critical">
      <formula>NOT(ISERROR(SEARCH("Critical",H177)))</formula>
    </cfRule>
  </conditionalFormatting>
  <conditionalFormatting sqref="H139">
    <cfRule type="containsText" dxfId="407" priority="129" operator="containsText" text="Non-critical">
      <formula>NOT(ISERROR(SEARCH("Non-critical",H139)))</formula>
    </cfRule>
    <cfRule type="containsText" dxfId="406" priority="130" operator="containsText" text="Critical">
      <formula>NOT(ISERROR(SEARCH("Critical",H139)))</formula>
    </cfRule>
  </conditionalFormatting>
  <conditionalFormatting sqref="H140">
    <cfRule type="containsText" dxfId="405" priority="127" operator="containsText" text="Non-critical">
      <formula>NOT(ISERROR(SEARCH("Non-critical",H140)))</formula>
    </cfRule>
    <cfRule type="containsText" dxfId="404" priority="128" operator="containsText" text="Critical">
      <formula>NOT(ISERROR(SEARCH("Critical",H140)))</formula>
    </cfRule>
  </conditionalFormatting>
  <conditionalFormatting sqref="H143">
    <cfRule type="containsText" dxfId="403" priority="125" operator="containsText" text="Non-critical">
      <formula>NOT(ISERROR(SEARCH("Non-critical",H143)))</formula>
    </cfRule>
    <cfRule type="containsText" dxfId="402" priority="126" operator="containsText" text="Critical">
      <formula>NOT(ISERROR(SEARCH("Critical",H143)))</formula>
    </cfRule>
  </conditionalFormatting>
  <conditionalFormatting sqref="H145">
    <cfRule type="containsText" dxfId="401" priority="123" operator="containsText" text="Non-critical">
      <formula>NOT(ISERROR(SEARCH("Non-critical",H145)))</formula>
    </cfRule>
    <cfRule type="containsText" dxfId="400" priority="124" operator="containsText" text="Critical">
      <formula>NOT(ISERROR(SEARCH("Critical",H145)))</formula>
    </cfRule>
  </conditionalFormatting>
  <conditionalFormatting sqref="H147">
    <cfRule type="containsText" dxfId="399" priority="121" operator="containsText" text="Non-critical">
      <formula>NOT(ISERROR(SEARCH("Non-critical",H147)))</formula>
    </cfRule>
    <cfRule type="containsText" dxfId="398" priority="122" operator="containsText" text="Critical">
      <formula>NOT(ISERROR(SEARCH("Critical",H147)))</formula>
    </cfRule>
  </conditionalFormatting>
  <conditionalFormatting sqref="H148">
    <cfRule type="containsText" dxfId="397" priority="119" operator="containsText" text="Non-critical">
      <formula>NOT(ISERROR(SEARCH("Non-critical",H148)))</formula>
    </cfRule>
    <cfRule type="containsText" dxfId="396" priority="120" operator="containsText" text="Critical">
      <formula>NOT(ISERROR(SEARCH("Critical",H148)))</formula>
    </cfRule>
  </conditionalFormatting>
  <conditionalFormatting sqref="H151">
    <cfRule type="containsText" dxfId="395" priority="117" operator="containsText" text="Non-critical">
      <formula>NOT(ISERROR(SEARCH("Non-critical",H151)))</formula>
    </cfRule>
    <cfRule type="containsText" dxfId="394" priority="118" operator="containsText" text="Critical">
      <formula>NOT(ISERROR(SEARCH("Critical",H151)))</formula>
    </cfRule>
  </conditionalFormatting>
  <conditionalFormatting sqref="H155">
    <cfRule type="containsText" dxfId="393" priority="115" operator="containsText" text="Non-critical">
      <formula>NOT(ISERROR(SEARCH("Non-critical",H155)))</formula>
    </cfRule>
    <cfRule type="containsText" dxfId="392" priority="116" operator="containsText" text="Critical">
      <formula>NOT(ISERROR(SEARCH("Critical",H155)))</formula>
    </cfRule>
  </conditionalFormatting>
  <conditionalFormatting sqref="H156">
    <cfRule type="containsText" dxfId="391" priority="113" operator="containsText" text="Non-critical">
      <formula>NOT(ISERROR(SEARCH("Non-critical",H156)))</formula>
    </cfRule>
    <cfRule type="containsText" dxfId="390" priority="114" operator="containsText" text="Critical">
      <formula>NOT(ISERROR(SEARCH("Critical",H156)))</formula>
    </cfRule>
  </conditionalFormatting>
  <conditionalFormatting sqref="H157">
    <cfRule type="containsText" dxfId="389" priority="111" operator="containsText" text="Non-critical">
      <formula>NOT(ISERROR(SEARCH("Non-critical",H157)))</formula>
    </cfRule>
    <cfRule type="containsText" dxfId="388" priority="112" operator="containsText" text="Critical">
      <formula>NOT(ISERROR(SEARCH("Critical",H157)))</formula>
    </cfRule>
  </conditionalFormatting>
  <conditionalFormatting sqref="H159:H162">
    <cfRule type="containsText" dxfId="387" priority="109" operator="containsText" text="Non-critical">
      <formula>NOT(ISERROR(SEARCH("Non-critical",H159)))</formula>
    </cfRule>
    <cfRule type="containsText" dxfId="386" priority="110" operator="containsText" text="Critical">
      <formula>NOT(ISERROR(SEARCH("Critical",H159)))</formula>
    </cfRule>
  </conditionalFormatting>
  <conditionalFormatting sqref="H164:H167">
    <cfRule type="containsText" dxfId="385" priority="107" operator="containsText" text="Non-critical">
      <formula>NOT(ISERROR(SEARCH("Non-critical",H164)))</formula>
    </cfRule>
    <cfRule type="containsText" dxfId="384" priority="108" operator="containsText" text="Critical">
      <formula>NOT(ISERROR(SEARCH("Critical",H164)))</formula>
    </cfRule>
  </conditionalFormatting>
  <conditionalFormatting sqref="H169">
    <cfRule type="containsText" dxfId="383" priority="103" operator="containsText" text="Non-critical">
      <formula>NOT(ISERROR(SEARCH("Non-critical",H169)))</formula>
    </cfRule>
    <cfRule type="containsText" dxfId="382" priority="104" operator="containsText" text="Critical">
      <formula>NOT(ISERROR(SEARCH("Critical",H169)))</formula>
    </cfRule>
  </conditionalFormatting>
  <conditionalFormatting sqref="H170:H173">
    <cfRule type="containsText" dxfId="381" priority="101" operator="containsText" text="Non-critical">
      <formula>NOT(ISERROR(SEARCH("Non-critical",H170)))</formula>
    </cfRule>
    <cfRule type="containsText" dxfId="380" priority="102" operator="containsText" text="Critical">
      <formula>NOT(ISERROR(SEARCH("Critical",H170)))</formula>
    </cfRule>
  </conditionalFormatting>
  <conditionalFormatting sqref="H175">
    <cfRule type="containsText" dxfId="379" priority="99" operator="containsText" text="Non-critical">
      <formula>NOT(ISERROR(SEARCH("Non-critical",H175)))</formula>
    </cfRule>
    <cfRule type="containsText" dxfId="378" priority="100" operator="containsText" text="Critical">
      <formula>NOT(ISERROR(SEARCH("Critical",H175)))</formula>
    </cfRule>
  </conditionalFormatting>
  <conditionalFormatting sqref="H174">
    <cfRule type="containsText" dxfId="377" priority="97" operator="containsText" text="Non-critical">
      <formula>NOT(ISERROR(SEARCH("Non-critical",H174)))</formula>
    </cfRule>
    <cfRule type="containsText" dxfId="376" priority="98" operator="containsText" text="Critical">
      <formula>NOT(ISERROR(SEARCH("Critical",H174)))</formula>
    </cfRule>
  </conditionalFormatting>
  <conditionalFormatting sqref="H178">
    <cfRule type="containsText" dxfId="375" priority="95" operator="containsText" text="Non-critical">
      <formula>NOT(ISERROR(SEARCH("Non-critical",H178)))</formula>
    </cfRule>
    <cfRule type="containsText" dxfId="374" priority="96" operator="containsText" text="Critical">
      <formula>NOT(ISERROR(SEARCH("Critical",H178)))</formula>
    </cfRule>
  </conditionalFormatting>
  <conditionalFormatting sqref="H182">
    <cfRule type="containsText" dxfId="373" priority="93" operator="containsText" text="Non-critical">
      <formula>NOT(ISERROR(SEARCH("Non-critical",H182)))</formula>
    </cfRule>
    <cfRule type="containsText" dxfId="372" priority="94" operator="containsText" text="Critical">
      <formula>NOT(ISERROR(SEARCH("Critical",H182)))</formula>
    </cfRule>
  </conditionalFormatting>
  <conditionalFormatting sqref="H187">
    <cfRule type="containsText" dxfId="371" priority="91" operator="containsText" text="Non-critical">
      <formula>NOT(ISERROR(SEARCH("Non-critical",H187)))</formula>
    </cfRule>
    <cfRule type="containsText" dxfId="370" priority="92" operator="containsText" text="Critical">
      <formula>NOT(ISERROR(SEARCH("Critical",H187)))</formula>
    </cfRule>
  </conditionalFormatting>
  <conditionalFormatting sqref="H192">
    <cfRule type="containsText" dxfId="369" priority="89" operator="containsText" text="Non-critical">
      <formula>NOT(ISERROR(SEARCH("Non-critical",H192)))</formula>
    </cfRule>
    <cfRule type="containsText" dxfId="368" priority="90" operator="containsText" text="Critical">
      <formula>NOT(ISERROR(SEARCH("Critical",H192)))</formula>
    </cfRule>
  </conditionalFormatting>
  <conditionalFormatting sqref="H196">
    <cfRule type="containsText" dxfId="367" priority="87" operator="containsText" text="Non-critical">
      <formula>NOT(ISERROR(SEARCH("Non-critical",H196)))</formula>
    </cfRule>
    <cfRule type="containsText" dxfId="366" priority="88" operator="containsText" text="Critical">
      <formula>NOT(ISERROR(SEARCH("Critical",H196)))</formula>
    </cfRule>
  </conditionalFormatting>
  <conditionalFormatting sqref="H197">
    <cfRule type="containsText" dxfId="365" priority="85" operator="containsText" text="Non-critical">
      <formula>NOT(ISERROR(SEARCH("Non-critical",H197)))</formula>
    </cfRule>
    <cfRule type="containsText" dxfId="364" priority="86" operator="containsText" text="Critical">
      <formula>NOT(ISERROR(SEARCH("Critical",H197)))</formula>
    </cfRule>
  </conditionalFormatting>
  <conditionalFormatting sqref="H202">
    <cfRule type="containsText" dxfId="363" priority="83" operator="containsText" text="Non-critical">
      <formula>NOT(ISERROR(SEARCH("Non-critical",H202)))</formula>
    </cfRule>
    <cfRule type="containsText" dxfId="362" priority="84" operator="containsText" text="Critical">
      <formula>NOT(ISERROR(SEARCH("Critical",H202)))</formula>
    </cfRule>
  </conditionalFormatting>
  <conditionalFormatting sqref="H203">
    <cfRule type="containsText" dxfId="361" priority="81" operator="containsText" text="Non-critical">
      <formula>NOT(ISERROR(SEARCH("Non-critical",H203)))</formula>
    </cfRule>
    <cfRule type="containsText" dxfId="360" priority="82" operator="containsText" text="Critical">
      <formula>NOT(ISERROR(SEARCH("Critical",H203)))</formula>
    </cfRule>
  </conditionalFormatting>
  <conditionalFormatting sqref="H204">
    <cfRule type="containsText" dxfId="359" priority="79" operator="containsText" text="Non-critical">
      <formula>NOT(ISERROR(SEARCH("Non-critical",H204)))</formula>
    </cfRule>
    <cfRule type="containsText" dxfId="358" priority="80" operator="containsText" text="Critical">
      <formula>NOT(ISERROR(SEARCH("Critical",H204)))</formula>
    </cfRule>
  </conditionalFormatting>
  <conditionalFormatting sqref="H207">
    <cfRule type="containsText" dxfId="357" priority="77" operator="containsText" text="Non-critical">
      <formula>NOT(ISERROR(SEARCH("Non-critical",H207)))</formula>
    </cfRule>
    <cfRule type="containsText" dxfId="356" priority="78" operator="containsText" text="Critical">
      <formula>NOT(ISERROR(SEARCH("Critical",H207)))</formula>
    </cfRule>
  </conditionalFormatting>
  <conditionalFormatting sqref="H212">
    <cfRule type="containsText" dxfId="355" priority="75" operator="containsText" text="Non-critical">
      <formula>NOT(ISERROR(SEARCH("Non-critical",H212)))</formula>
    </cfRule>
    <cfRule type="containsText" dxfId="354" priority="76" operator="containsText" text="Critical">
      <formula>NOT(ISERROR(SEARCH("Critical",H212)))</formula>
    </cfRule>
  </conditionalFormatting>
  <conditionalFormatting sqref="H213">
    <cfRule type="containsText" dxfId="353" priority="73" operator="containsText" text="Non-critical">
      <formula>NOT(ISERROR(SEARCH("Non-critical",H213)))</formula>
    </cfRule>
    <cfRule type="containsText" dxfId="352" priority="74" operator="containsText" text="Critical">
      <formula>NOT(ISERROR(SEARCH("Critical",H213)))</formula>
    </cfRule>
  </conditionalFormatting>
  <conditionalFormatting sqref="H179">
    <cfRule type="containsText" dxfId="351" priority="71" operator="containsText" text="Non-critical">
      <formula>NOT(ISERROR(SEARCH("Non-critical",H179)))</formula>
    </cfRule>
    <cfRule type="containsText" dxfId="350" priority="72" operator="containsText" text="Critical">
      <formula>NOT(ISERROR(SEARCH("Critical",H179)))</formula>
    </cfRule>
  </conditionalFormatting>
  <conditionalFormatting sqref="H180">
    <cfRule type="containsText" dxfId="349" priority="69" operator="containsText" text="Non-critical">
      <formula>NOT(ISERROR(SEARCH("Non-critical",H180)))</formula>
    </cfRule>
    <cfRule type="containsText" dxfId="348" priority="70" operator="containsText" text="Critical">
      <formula>NOT(ISERROR(SEARCH("Critical",H180)))</formula>
    </cfRule>
  </conditionalFormatting>
  <conditionalFormatting sqref="H181">
    <cfRule type="containsText" dxfId="347" priority="67" operator="containsText" text="Non-critical">
      <formula>NOT(ISERROR(SEARCH("Non-critical",H181)))</formula>
    </cfRule>
    <cfRule type="containsText" dxfId="346" priority="68" operator="containsText" text="Critical">
      <formula>NOT(ISERROR(SEARCH("Critical",H181)))</formula>
    </cfRule>
  </conditionalFormatting>
  <conditionalFormatting sqref="H183">
    <cfRule type="containsText" dxfId="345" priority="65" operator="containsText" text="Non-critical">
      <formula>NOT(ISERROR(SEARCH("Non-critical",H183)))</formula>
    </cfRule>
    <cfRule type="containsText" dxfId="344" priority="66" operator="containsText" text="Critical">
      <formula>NOT(ISERROR(SEARCH("Critical",H183)))</formula>
    </cfRule>
  </conditionalFormatting>
  <conditionalFormatting sqref="H184">
    <cfRule type="containsText" dxfId="343" priority="63" operator="containsText" text="Non-critical">
      <formula>NOT(ISERROR(SEARCH("Non-critical",H184)))</formula>
    </cfRule>
    <cfRule type="containsText" dxfId="342" priority="64" operator="containsText" text="Critical">
      <formula>NOT(ISERROR(SEARCH("Critical",H184)))</formula>
    </cfRule>
  </conditionalFormatting>
  <conditionalFormatting sqref="H185">
    <cfRule type="containsText" dxfId="341" priority="61" operator="containsText" text="Non-critical">
      <formula>NOT(ISERROR(SEARCH("Non-critical",H185)))</formula>
    </cfRule>
    <cfRule type="containsText" dxfId="340" priority="62" operator="containsText" text="Critical">
      <formula>NOT(ISERROR(SEARCH("Critical",H185)))</formula>
    </cfRule>
  </conditionalFormatting>
  <conditionalFormatting sqref="H186">
    <cfRule type="containsText" dxfId="339" priority="59" operator="containsText" text="Non-critical">
      <formula>NOT(ISERROR(SEARCH("Non-critical",H186)))</formula>
    </cfRule>
    <cfRule type="containsText" dxfId="338" priority="60" operator="containsText" text="Critical">
      <formula>NOT(ISERROR(SEARCH("Critical",H186)))</formula>
    </cfRule>
  </conditionalFormatting>
  <conditionalFormatting sqref="H188:H191">
    <cfRule type="containsText" dxfId="337" priority="57" operator="containsText" text="Non-critical">
      <formula>NOT(ISERROR(SEARCH("Non-critical",H188)))</formula>
    </cfRule>
    <cfRule type="containsText" dxfId="336" priority="58" operator="containsText" text="Critical">
      <formula>NOT(ISERROR(SEARCH("Critical",H188)))</formula>
    </cfRule>
  </conditionalFormatting>
  <conditionalFormatting sqref="H193">
    <cfRule type="containsText" dxfId="335" priority="55" operator="containsText" text="Non-critical">
      <formula>NOT(ISERROR(SEARCH("Non-critical",H193)))</formula>
    </cfRule>
    <cfRule type="containsText" dxfId="334" priority="56" operator="containsText" text="Critical">
      <formula>NOT(ISERROR(SEARCH("Critical",H193)))</formula>
    </cfRule>
  </conditionalFormatting>
  <conditionalFormatting sqref="H194">
    <cfRule type="containsText" dxfId="333" priority="53" operator="containsText" text="Non-critical">
      <formula>NOT(ISERROR(SEARCH("Non-critical",H194)))</formula>
    </cfRule>
    <cfRule type="containsText" dxfId="332" priority="54" operator="containsText" text="Critical">
      <formula>NOT(ISERROR(SEARCH("Critical",H194)))</formula>
    </cfRule>
  </conditionalFormatting>
  <conditionalFormatting sqref="H195">
    <cfRule type="containsText" dxfId="331" priority="51" operator="containsText" text="Non-critical">
      <formula>NOT(ISERROR(SEARCH("Non-critical",H195)))</formula>
    </cfRule>
    <cfRule type="containsText" dxfId="330" priority="52" operator="containsText" text="Critical">
      <formula>NOT(ISERROR(SEARCH("Critical",H195)))</formula>
    </cfRule>
  </conditionalFormatting>
  <conditionalFormatting sqref="H198">
    <cfRule type="containsText" dxfId="329" priority="49" operator="containsText" text="Non-critical">
      <formula>NOT(ISERROR(SEARCH("Non-critical",H198)))</formula>
    </cfRule>
    <cfRule type="containsText" dxfId="328" priority="50" operator="containsText" text="Critical">
      <formula>NOT(ISERROR(SEARCH("Critical",H198)))</formula>
    </cfRule>
  </conditionalFormatting>
  <conditionalFormatting sqref="H199">
    <cfRule type="containsText" dxfId="327" priority="47" operator="containsText" text="Non-critical">
      <formula>NOT(ISERROR(SEARCH("Non-critical",H199)))</formula>
    </cfRule>
    <cfRule type="containsText" dxfId="326" priority="48" operator="containsText" text="Critical">
      <formula>NOT(ISERROR(SEARCH("Critical",H199)))</formula>
    </cfRule>
  </conditionalFormatting>
  <conditionalFormatting sqref="H200">
    <cfRule type="containsText" dxfId="325" priority="45" operator="containsText" text="Non-critical">
      <formula>NOT(ISERROR(SEARCH("Non-critical",H200)))</formula>
    </cfRule>
    <cfRule type="containsText" dxfId="324" priority="46" operator="containsText" text="Critical">
      <formula>NOT(ISERROR(SEARCH("Critical",H200)))</formula>
    </cfRule>
  </conditionalFormatting>
  <conditionalFormatting sqref="H201">
    <cfRule type="containsText" dxfId="323" priority="43" operator="containsText" text="Non-critical">
      <formula>NOT(ISERROR(SEARCH("Non-critical",H201)))</formula>
    </cfRule>
    <cfRule type="containsText" dxfId="322" priority="44" operator="containsText" text="Critical">
      <formula>NOT(ISERROR(SEARCH("Critical",H201)))</formula>
    </cfRule>
  </conditionalFormatting>
  <conditionalFormatting sqref="H206">
    <cfRule type="containsText" dxfId="321" priority="41" operator="containsText" text="Non-critical">
      <formula>NOT(ISERROR(SEARCH("Non-critical",H206)))</formula>
    </cfRule>
    <cfRule type="containsText" dxfId="320" priority="42" operator="containsText" text="Critical">
      <formula>NOT(ISERROR(SEARCH("Critical",H206)))</formula>
    </cfRule>
  </conditionalFormatting>
  <conditionalFormatting sqref="H208">
    <cfRule type="containsText" dxfId="319" priority="39" operator="containsText" text="Non-critical">
      <formula>NOT(ISERROR(SEARCH("Non-critical",H208)))</formula>
    </cfRule>
    <cfRule type="containsText" dxfId="318" priority="40" operator="containsText" text="Critical">
      <formula>NOT(ISERROR(SEARCH("Critical",H208)))</formula>
    </cfRule>
  </conditionalFormatting>
  <conditionalFormatting sqref="H209">
    <cfRule type="containsText" dxfId="317" priority="37" operator="containsText" text="Non-critical">
      <formula>NOT(ISERROR(SEARCH("Non-critical",H209)))</formula>
    </cfRule>
    <cfRule type="containsText" dxfId="316" priority="38" operator="containsText" text="Critical">
      <formula>NOT(ISERROR(SEARCH("Critical",H209)))</formula>
    </cfRule>
  </conditionalFormatting>
  <conditionalFormatting sqref="H210">
    <cfRule type="containsText" dxfId="315" priority="35" operator="containsText" text="Non-critical">
      <formula>NOT(ISERROR(SEARCH("Non-critical",H210)))</formula>
    </cfRule>
    <cfRule type="containsText" dxfId="314" priority="36" operator="containsText" text="Critical">
      <formula>NOT(ISERROR(SEARCH("Critical",H210)))</formula>
    </cfRule>
  </conditionalFormatting>
  <conditionalFormatting sqref="H211">
    <cfRule type="containsText" dxfId="313" priority="33" operator="containsText" text="Non-critical">
      <formula>NOT(ISERROR(SEARCH("Non-critical",H211)))</formula>
    </cfRule>
    <cfRule type="containsText" dxfId="312" priority="34" operator="containsText" text="Critical">
      <formula>NOT(ISERROR(SEARCH("Critical",H211)))</formula>
    </cfRule>
  </conditionalFormatting>
  <conditionalFormatting sqref="H205">
    <cfRule type="containsText" dxfId="311" priority="31" operator="containsText" text="Non-critical">
      <formula>NOT(ISERROR(SEARCH("Non-critical",H205)))</formula>
    </cfRule>
    <cfRule type="containsText" dxfId="310" priority="32" operator="containsText" text="Critical">
      <formula>NOT(ISERROR(SEARCH("Critical",H205)))</formula>
    </cfRule>
  </conditionalFormatting>
  <conditionalFormatting sqref="H217">
    <cfRule type="containsText" dxfId="309" priority="25" operator="containsText" text="Non-critical">
      <formula>NOT(ISERROR(SEARCH("Non-critical",H217)))</formula>
    </cfRule>
    <cfRule type="containsText" dxfId="308" priority="26" operator="containsText" text="Critical">
      <formula>NOT(ISERROR(SEARCH("Critical",H217)))</formula>
    </cfRule>
  </conditionalFormatting>
  <conditionalFormatting sqref="H218">
    <cfRule type="containsText" dxfId="307" priority="21" operator="containsText" text="Non-critical">
      <formula>NOT(ISERROR(SEARCH("Non-critical",H218)))</formula>
    </cfRule>
    <cfRule type="containsText" dxfId="306" priority="22" operator="containsText" text="Critical">
      <formula>NOT(ISERROR(SEARCH("Critical",H218)))</formula>
    </cfRule>
  </conditionalFormatting>
  <conditionalFormatting sqref="H219">
    <cfRule type="containsText" dxfId="305" priority="19" operator="containsText" text="Non-critical">
      <formula>NOT(ISERROR(SEARCH("Non-critical",H219)))</formula>
    </cfRule>
    <cfRule type="containsText" dxfId="304" priority="20" operator="containsText" text="Critical">
      <formula>NOT(ISERROR(SEARCH("Critical",H219)))</formula>
    </cfRule>
  </conditionalFormatting>
  <conditionalFormatting sqref="H220">
    <cfRule type="containsText" dxfId="303" priority="17" operator="containsText" text="Non-critical">
      <formula>NOT(ISERROR(SEARCH("Non-critical",H220)))</formula>
    </cfRule>
    <cfRule type="containsText" dxfId="302" priority="18" operator="containsText" text="Critical">
      <formula>NOT(ISERROR(SEARCH("Critical",H220)))</formula>
    </cfRule>
  </conditionalFormatting>
  <conditionalFormatting sqref="H221">
    <cfRule type="containsText" dxfId="301" priority="15" operator="containsText" text="Non-critical">
      <formula>NOT(ISERROR(SEARCH("Non-critical",H221)))</formula>
    </cfRule>
    <cfRule type="containsText" dxfId="300" priority="16" operator="containsText" text="Critical">
      <formula>NOT(ISERROR(SEARCH("Critical",H221)))</formula>
    </cfRule>
  </conditionalFormatting>
  <conditionalFormatting sqref="H222">
    <cfRule type="containsText" dxfId="299" priority="13" operator="containsText" text="Non-critical">
      <formula>NOT(ISERROR(SEARCH("Non-critical",H222)))</formula>
    </cfRule>
    <cfRule type="containsText" dxfId="298" priority="14" operator="containsText" text="Critical">
      <formula>NOT(ISERROR(SEARCH("Critical",H222)))</formula>
    </cfRule>
  </conditionalFormatting>
  <conditionalFormatting sqref="H223">
    <cfRule type="containsText" dxfId="297" priority="11" operator="containsText" text="Non-critical">
      <formula>NOT(ISERROR(SEARCH("Non-critical",H223)))</formula>
    </cfRule>
    <cfRule type="containsText" dxfId="296" priority="12" operator="containsText" text="Critical">
      <formula>NOT(ISERROR(SEARCH("Critical",H223)))</formula>
    </cfRule>
  </conditionalFormatting>
  <conditionalFormatting sqref="H227">
    <cfRule type="containsText" dxfId="295" priority="9" operator="containsText" text="Non-critical">
      <formula>NOT(ISERROR(SEARCH("Non-critical",H227)))</formula>
    </cfRule>
    <cfRule type="containsText" dxfId="294" priority="10" operator="containsText" text="Critical">
      <formula>NOT(ISERROR(SEARCH("Critical",H227)))</formula>
    </cfRule>
  </conditionalFormatting>
  <conditionalFormatting sqref="H214:H216">
    <cfRule type="containsText" dxfId="293" priority="7" operator="containsText" text="Non-critical">
      <formula>NOT(ISERROR(SEARCH("Non-critical",H214)))</formula>
    </cfRule>
    <cfRule type="containsText" dxfId="292" priority="8" operator="containsText" text="Critical">
      <formula>NOT(ISERROR(SEARCH("Critical",H214)))</formula>
    </cfRule>
  </conditionalFormatting>
  <conditionalFormatting sqref="H224">
    <cfRule type="containsText" dxfId="291" priority="5" operator="containsText" text="Non-critical">
      <formula>NOT(ISERROR(SEARCH("Non-critical",H224)))</formula>
    </cfRule>
    <cfRule type="containsText" dxfId="290" priority="6" operator="containsText" text="Critical">
      <formula>NOT(ISERROR(SEARCH("Critical",H224)))</formula>
    </cfRule>
  </conditionalFormatting>
  <conditionalFormatting sqref="H225">
    <cfRule type="containsText" dxfId="289" priority="3" operator="containsText" text="Non-critical">
      <formula>NOT(ISERROR(SEARCH("Non-critical",H225)))</formula>
    </cfRule>
    <cfRule type="containsText" dxfId="288" priority="4" operator="containsText" text="Critical">
      <formula>NOT(ISERROR(SEARCH("Critical",H225)))</formula>
    </cfRule>
  </conditionalFormatting>
  <conditionalFormatting sqref="H226">
    <cfRule type="containsText" dxfId="287" priority="1" operator="containsText" text="Non-critical">
      <formula>NOT(ISERROR(SEARCH("Non-critical",H226)))</formula>
    </cfRule>
    <cfRule type="containsText" dxfId="286" priority="2" operator="containsText" text="Critical">
      <formula>NOT(ISERROR(SEARCH("Critical",H226)))</formula>
    </cfRule>
  </conditionalFormatting>
  <dataValidations count="3">
    <dataValidation allowBlank="1" showInputMessage="1" showErrorMessage="1" sqref="H1 H79:H227 H49:H64 H67:H77 H488 H490:H491 H494:H495 H502:H503 H500 H505:H527 H530:H605 H757:H1048576" xr:uid="{0CC5904C-D173-4C45-ACF6-5B86CA78F0C8}"/>
    <dataValidation type="list" allowBlank="1" showInputMessage="1" showErrorMessage="1" sqref="H2:H3 H7" xr:uid="{A1DECBD5-8643-4F42-851B-1041A8AFAB77}">
      <formula1>"Critical, Non-Critical"</formula1>
    </dataValidation>
    <dataValidation type="list" allowBlank="1" showInputMessage="1" showErrorMessage="1" sqref="J2" xr:uid="{BB1EB49B-24E3-4C4C-92BF-EDD2F3AD884D}">
      <formula1>"HWA, ACC, ALCA, AEB, RAEB,ISA,TSR,LDW,LKA,ELK,BSD,CVW,DOW,RCTA,FPA,RPA,FAPA,RP,FCW,AESA,ESA,AHB,DMS,SVM,DDAW"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D016-B4C4-4647-B190-995322321867}">
  <sheetPr>
    <tabColor rgb="FF92D050"/>
  </sheetPr>
  <dimension ref="A1:Q604"/>
  <sheetViews>
    <sheetView workbookViewId="0">
      <pane xSplit="1" ySplit="3" topLeftCell="B4" activePane="bottomRight" state="frozen"/>
      <selection pane="bottomRight" activeCell="F11" sqref="F11:F12"/>
      <selection pane="bottomLeft"/>
      <selection pane="topRight"/>
    </sheetView>
  </sheetViews>
  <sheetFormatPr defaultColWidth="8.7109375" defaultRowHeight="14.1"/>
  <cols>
    <col min="1" max="1" width="9.140625" style="99"/>
    <col min="2" max="2" width="8.5703125" style="99" bestFit="1" customWidth="1"/>
    <col min="3" max="3" width="12.7109375" style="99" customWidth="1"/>
    <col min="4" max="4" width="12.140625" style="99" bestFit="1" customWidth="1"/>
    <col min="5" max="5" width="16" style="99" customWidth="1"/>
    <col min="6" max="6" width="16.5703125" style="124" customWidth="1"/>
    <col min="7" max="7" width="19.140625" style="99" customWidth="1"/>
    <col min="8" max="8" width="12.42578125" style="99" customWidth="1"/>
    <col min="9" max="9" width="11.140625" style="125" customWidth="1"/>
    <col min="10" max="10" width="13.7109375" style="99" customWidth="1"/>
    <col min="11" max="11" width="53.28515625" style="104" customWidth="1"/>
    <col min="12" max="12" width="26.28515625" style="104" customWidth="1"/>
    <col min="13" max="13" width="21.140625" style="104" customWidth="1"/>
    <col min="14" max="14" width="11.140625" style="98" customWidth="1"/>
    <col min="15" max="15" width="13.85546875" style="98" customWidth="1"/>
    <col min="16" max="16" width="28" style="98" customWidth="1"/>
    <col min="17" max="17" width="34.28515625" style="98" customWidth="1"/>
    <col min="18" max="16384" width="8.7109375" style="98"/>
  </cols>
  <sheetData>
    <row r="1" spans="1:17">
      <c r="B1" s="139" t="s">
        <v>891</v>
      </c>
      <c r="C1" s="139"/>
      <c r="D1" s="140"/>
      <c r="E1" s="140"/>
      <c r="F1" s="141"/>
      <c r="G1" s="140"/>
      <c r="H1" s="140"/>
      <c r="I1" s="142"/>
      <c r="J1" s="140"/>
      <c r="K1" s="143"/>
      <c r="L1" s="143"/>
      <c r="M1" s="143"/>
      <c r="N1" s="96"/>
      <c r="O1" s="97"/>
      <c r="P1" s="97"/>
      <c r="Q1" s="97"/>
    </row>
    <row r="2" spans="1:17">
      <c r="A2" s="563" t="s">
        <v>892</v>
      </c>
      <c r="B2" s="563"/>
      <c r="C2" s="563"/>
      <c r="D2" s="563"/>
      <c r="E2" s="563"/>
      <c r="F2" s="563"/>
      <c r="G2" s="563"/>
      <c r="H2" s="563"/>
      <c r="I2" s="563"/>
      <c r="J2" s="563"/>
      <c r="K2" s="563"/>
      <c r="L2" s="564"/>
      <c r="M2" s="564"/>
      <c r="N2" s="96"/>
      <c r="O2" s="565" t="s">
        <v>893</v>
      </c>
      <c r="P2" s="566"/>
      <c r="Q2" s="566"/>
    </row>
    <row r="3" spans="1:17" ht="26.1">
      <c r="A3" s="144" t="s">
        <v>150</v>
      </c>
      <c r="B3" s="144" t="s">
        <v>151</v>
      </c>
      <c r="C3" s="144" t="s">
        <v>894</v>
      </c>
      <c r="D3" s="144" t="s">
        <v>895</v>
      </c>
      <c r="E3" s="144" t="s">
        <v>152</v>
      </c>
      <c r="F3" s="145" t="s">
        <v>66</v>
      </c>
      <c r="G3" s="144" t="s">
        <v>896</v>
      </c>
      <c r="H3" s="146" t="s">
        <v>153</v>
      </c>
      <c r="I3" s="147" t="s">
        <v>897</v>
      </c>
      <c r="J3" s="146" t="s">
        <v>898</v>
      </c>
      <c r="K3" s="146" t="s">
        <v>155</v>
      </c>
      <c r="L3" s="422" t="s">
        <v>157</v>
      </c>
      <c r="M3" s="146" t="s">
        <v>5</v>
      </c>
      <c r="N3" s="96"/>
      <c r="O3" s="566"/>
      <c r="P3" s="566"/>
      <c r="Q3" s="566"/>
    </row>
    <row r="4" spans="1:17" ht="30.75">
      <c r="A4" s="266"/>
      <c r="B4" s="385" t="s">
        <v>162</v>
      </c>
      <c r="C4" s="385" t="s">
        <v>899</v>
      </c>
      <c r="D4" s="266">
        <v>3850</v>
      </c>
      <c r="E4" s="385" t="s">
        <v>236</v>
      </c>
      <c r="F4" s="395">
        <v>45776</v>
      </c>
      <c r="G4" s="385" t="s">
        <v>900</v>
      </c>
      <c r="H4" s="386" t="s">
        <v>107</v>
      </c>
      <c r="I4" s="418">
        <v>0.88055555555555554</v>
      </c>
      <c r="J4" s="387" t="s">
        <v>901</v>
      </c>
      <c r="K4" s="394" t="s">
        <v>902</v>
      </c>
      <c r="L4" s="307" t="s">
        <v>903</v>
      </c>
      <c r="M4" s="95"/>
      <c r="N4" s="96"/>
      <c r="O4" s="102" t="s">
        <v>904</v>
      </c>
      <c r="P4" s="102" t="s">
        <v>905</v>
      </c>
      <c r="Q4" s="102" t="s">
        <v>906</v>
      </c>
    </row>
    <row r="5" spans="1:17" ht="30.75">
      <c r="A5" s="266"/>
      <c r="B5" s="266" t="s">
        <v>162</v>
      </c>
      <c r="C5" s="266" t="s">
        <v>899</v>
      </c>
      <c r="D5" s="266">
        <v>3850</v>
      </c>
      <c r="E5" s="266" t="s">
        <v>236</v>
      </c>
      <c r="F5" s="395">
        <v>45778</v>
      </c>
      <c r="G5" s="266" t="s">
        <v>87</v>
      </c>
      <c r="H5" s="274" t="s">
        <v>106</v>
      </c>
      <c r="I5" s="419">
        <v>0.95138888888888884</v>
      </c>
      <c r="J5" s="305" t="s">
        <v>907</v>
      </c>
      <c r="K5" s="420" t="s">
        <v>908</v>
      </c>
      <c r="L5" s="275" t="s">
        <v>909</v>
      </c>
      <c r="M5" s="95"/>
      <c r="N5" s="96"/>
      <c r="O5" s="1" t="s">
        <v>106</v>
      </c>
      <c r="P5" s="103" t="s">
        <v>910</v>
      </c>
      <c r="Q5" s="103" t="s">
        <v>911</v>
      </c>
    </row>
    <row r="6" spans="1:17" ht="30.75">
      <c r="B6" s="266" t="s">
        <v>162</v>
      </c>
      <c r="C6" s="266" t="s">
        <v>899</v>
      </c>
      <c r="D6" s="266">
        <v>3850</v>
      </c>
      <c r="E6" s="266" t="s">
        <v>236</v>
      </c>
      <c r="F6" s="395">
        <v>45778</v>
      </c>
      <c r="G6" s="266" t="s">
        <v>87</v>
      </c>
      <c r="H6" s="274" t="s">
        <v>106</v>
      </c>
      <c r="I6" s="419">
        <v>0.95902777777777781</v>
      </c>
      <c r="J6" s="305" t="s">
        <v>907</v>
      </c>
      <c r="K6" s="421" t="s">
        <v>912</v>
      </c>
      <c r="L6" s="423" t="s">
        <v>909</v>
      </c>
      <c r="M6" s="95"/>
      <c r="N6" s="96"/>
      <c r="O6" s="1" t="s">
        <v>107</v>
      </c>
      <c r="P6" s="103" t="s">
        <v>913</v>
      </c>
      <c r="Q6" s="103" t="s">
        <v>914</v>
      </c>
    </row>
    <row r="7" spans="1:17" ht="15">
      <c r="B7" s="266" t="s">
        <v>162</v>
      </c>
      <c r="C7" s="266" t="s">
        <v>899</v>
      </c>
      <c r="D7" s="266">
        <v>3850</v>
      </c>
      <c r="E7" s="266" t="s">
        <v>236</v>
      </c>
      <c r="F7" s="395">
        <v>45779</v>
      </c>
      <c r="G7" s="266" t="s">
        <v>87</v>
      </c>
      <c r="H7" s="274" t="s">
        <v>106</v>
      </c>
      <c r="I7" s="419">
        <v>7.6388888888888895E-2</v>
      </c>
      <c r="J7" s="305" t="s">
        <v>907</v>
      </c>
      <c r="K7" s="421" t="s">
        <v>915</v>
      </c>
      <c r="L7" s="423"/>
      <c r="M7" s="95"/>
      <c r="N7" s="96"/>
      <c r="O7" s="102" t="s">
        <v>916</v>
      </c>
      <c r="P7" s="102" t="s">
        <v>905</v>
      </c>
      <c r="Q7" s="102" t="s">
        <v>906</v>
      </c>
    </row>
    <row r="8" spans="1:17" ht="37.5">
      <c r="B8" s="266" t="s">
        <v>162</v>
      </c>
      <c r="C8" s="266" t="s">
        <v>899</v>
      </c>
      <c r="D8" s="266">
        <v>3850</v>
      </c>
      <c r="E8" s="266" t="s">
        <v>236</v>
      </c>
      <c r="F8" s="395">
        <v>45779</v>
      </c>
      <c r="G8" s="266" t="s">
        <v>87</v>
      </c>
      <c r="H8" s="274" t="s">
        <v>106</v>
      </c>
      <c r="I8" s="419">
        <v>0.75347222222222221</v>
      </c>
      <c r="J8" s="305" t="s">
        <v>907</v>
      </c>
      <c r="K8" s="266" t="s">
        <v>917</v>
      </c>
      <c r="L8" s="423"/>
      <c r="M8" s="95"/>
      <c r="N8" s="96"/>
      <c r="O8" s="1" t="s">
        <v>901</v>
      </c>
      <c r="P8" s="103" t="s">
        <v>918</v>
      </c>
      <c r="Q8" s="103" t="s">
        <v>919</v>
      </c>
    </row>
    <row r="9" spans="1:17" ht="24.75">
      <c r="A9" s="424"/>
      <c r="B9" s="314" t="s">
        <v>162</v>
      </c>
      <c r="C9" s="425" t="s">
        <v>899</v>
      </c>
      <c r="D9" s="425">
        <v>3850</v>
      </c>
      <c r="E9" s="425" t="s">
        <v>236</v>
      </c>
      <c r="F9" s="426">
        <v>45779</v>
      </c>
      <c r="G9" s="425" t="s">
        <v>87</v>
      </c>
      <c r="H9" s="427" t="s">
        <v>106</v>
      </c>
      <c r="I9" s="428">
        <v>0.80972222222222223</v>
      </c>
      <c r="J9" s="429" t="s">
        <v>907</v>
      </c>
      <c r="K9" s="425" t="s">
        <v>920</v>
      </c>
      <c r="L9" s="101"/>
      <c r="M9" s="95"/>
      <c r="N9" s="96"/>
      <c r="O9" s="1" t="s">
        <v>907</v>
      </c>
      <c r="P9" s="103" t="s">
        <v>921</v>
      </c>
      <c r="Q9" s="103" t="s">
        <v>922</v>
      </c>
    </row>
    <row r="10" spans="1:17" ht="15">
      <c r="B10" s="266" t="s">
        <v>166</v>
      </c>
      <c r="C10" s="267" t="s">
        <v>899</v>
      </c>
      <c r="D10" s="267">
        <v>3850</v>
      </c>
      <c r="E10" s="267" t="s">
        <v>271</v>
      </c>
      <c r="F10" s="426">
        <v>45783</v>
      </c>
      <c r="G10" s="267" t="s">
        <v>923</v>
      </c>
      <c r="H10" s="386" t="s">
        <v>107</v>
      </c>
      <c r="I10" s="268">
        <v>0.37222222222222223</v>
      </c>
      <c r="J10" s="305" t="s">
        <v>901</v>
      </c>
      <c r="K10" s="307" t="s">
        <v>924</v>
      </c>
      <c r="L10" s="101"/>
      <c r="M10" s="95"/>
      <c r="N10" s="96"/>
      <c r="O10" s="96"/>
      <c r="P10" s="96"/>
      <c r="Q10" s="96"/>
    </row>
    <row r="11" spans="1:17" ht="14.45">
      <c r="B11" s="266" t="s">
        <v>162</v>
      </c>
      <c r="C11" s="267" t="s">
        <v>899</v>
      </c>
      <c r="D11" s="267">
        <v>3850</v>
      </c>
      <c r="E11" s="267" t="s">
        <v>236</v>
      </c>
      <c r="F11" s="471">
        <v>45784</v>
      </c>
      <c r="G11" s="267" t="s">
        <v>923</v>
      </c>
      <c r="H11" s="274" t="s">
        <v>925</v>
      </c>
      <c r="I11" s="268" t="s">
        <v>926</v>
      </c>
      <c r="J11" s="305" t="s">
        <v>104</v>
      </c>
      <c r="K11" s="267" t="s">
        <v>927</v>
      </c>
      <c r="L11" s="228"/>
      <c r="M11" s="228"/>
    </row>
    <row r="12" spans="1:17" ht="15">
      <c r="B12" s="99" t="s">
        <v>162</v>
      </c>
      <c r="C12" s="1" t="s">
        <v>899</v>
      </c>
      <c r="D12" s="1">
        <v>3850</v>
      </c>
      <c r="E12" s="99" t="s">
        <v>236</v>
      </c>
      <c r="F12" s="471">
        <v>45785</v>
      </c>
      <c r="G12" s="100" t="s">
        <v>900</v>
      </c>
      <c r="H12" s="99" t="s">
        <v>106</v>
      </c>
      <c r="I12" s="125">
        <v>0.71597222222222223</v>
      </c>
      <c r="J12" s="99" t="s">
        <v>901</v>
      </c>
      <c r="K12" s="227" t="s">
        <v>928</v>
      </c>
    </row>
    <row r="13" spans="1:17" ht="14.45">
      <c r="C13" s="1"/>
      <c r="D13" s="1"/>
      <c r="F13" s="90"/>
      <c r="G13" s="100"/>
      <c r="K13" s="227"/>
      <c r="L13" s="226"/>
      <c r="M13" s="226"/>
    </row>
    <row r="14" spans="1:17" ht="14.45">
      <c r="A14" s="99">
        <f>COUNTA($A$3:A13)</f>
        <v>1</v>
      </c>
      <c r="C14" s="1"/>
      <c r="D14" s="1"/>
      <c r="F14" s="90"/>
      <c r="G14" s="100"/>
      <c r="K14" s="227"/>
    </row>
    <row r="15" spans="1:17" ht="14.45">
      <c r="A15" s="99">
        <f>COUNTA($A$3:A14)</f>
        <v>2</v>
      </c>
      <c r="C15" s="1"/>
      <c r="D15" s="1"/>
      <c r="F15" s="90"/>
      <c r="G15" s="100"/>
      <c r="L15" s="229"/>
      <c r="M15" s="229"/>
    </row>
    <row r="16" spans="1:17" ht="14.45">
      <c r="A16" s="99">
        <f>COUNTA($A$3:A15)</f>
        <v>3</v>
      </c>
    </row>
    <row r="17" spans="1:1" ht="14.45">
      <c r="A17" s="99">
        <f>COUNTA($A$3:A16)</f>
        <v>4</v>
      </c>
    </row>
    <row r="18" spans="1:1" ht="14.45">
      <c r="A18" s="99">
        <f>COUNTA($A$3:A17)</f>
        <v>5</v>
      </c>
    </row>
    <row r="19" spans="1:1" ht="14.45">
      <c r="A19" s="99">
        <f>COUNTA($A$3:A18)</f>
        <v>6</v>
      </c>
    </row>
    <row r="20" spans="1:1" ht="14.45">
      <c r="A20" s="99">
        <f>COUNTA($A$3:A19)</f>
        <v>7</v>
      </c>
    </row>
    <row r="21" spans="1:1" ht="14.45">
      <c r="A21" s="99">
        <f>COUNTA($A$3:A20)</f>
        <v>8</v>
      </c>
    </row>
    <row r="22" spans="1:1" ht="14.45">
      <c r="A22" s="99">
        <f>COUNTA($A$3:A21)</f>
        <v>9</v>
      </c>
    </row>
    <row r="23" spans="1:1" ht="14.45">
      <c r="A23" s="99">
        <f>COUNTA($A$3:A22)</f>
        <v>10</v>
      </c>
    </row>
    <row r="24" spans="1:1" ht="14.45">
      <c r="A24" s="99">
        <f>COUNTA($A$3:A23)</f>
        <v>11</v>
      </c>
    </row>
    <row r="25" spans="1:1" ht="14.45">
      <c r="A25" s="99">
        <f>COUNTA($A$3:A24)</f>
        <v>12</v>
      </c>
    </row>
    <row r="26" spans="1:1" ht="14.45">
      <c r="A26" s="99">
        <f>COUNTA($A$3:A25)</f>
        <v>13</v>
      </c>
    </row>
    <row r="27" spans="1:1" ht="14.45">
      <c r="A27" s="99">
        <f>COUNTA($A$3:A26)</f>
        <v>14</v>
      </c>
    </row>
    <row r="28" spans="1:1" ht="14.45">
      <c r="A28" s="99">
        <f>COUNTA($A$3:A27)</f>
        <v>15</v>
      </c>
    </row>
    <row r="29" spans="1:1" ht="14.45">
      <c r="A29" s="99">
        <f>COUNTA($A$3:A28)</f>
        <v>16</v>
      </c>
    </row>
    <row r="30" spans="1:1" ht="14.45">
      <c r="A30" s="99">
        <f>COUNTA($A$3:A29)</f>
        <v>17</v>
      </c>
    </row>
    <row r="31" spans="1:1" ht="14.45">
      <c r="A31" s="99">
        <f>COUNTA($A$3:A30)</f>
        <v>18</v>
      </c>
    </row>
    <row r="32" spans="1:1">
      <c r="A32" s="99">
        <f>COUNTA($A$3:A31)</f>
        <v>19</v>
      </c>
    </row>
    <row r="33" spans="1:1">
      <c r="A33" s="99">
        <f>COUNTA($A$3:A32)</f>
        <v>20</v>
      </c>
    </row>
    <row r="34" spans="1:1">
      <c r="A34" s="99">
        <f>COUNTA($A$3:A33)</f>
        <v>21</v>
      </c>
    </row>
    <row r="35" spans="1:1">
      <c r="A35" s="99">
        <f>COUNTA($A$3:A34)</f>
        <v>22</v>
      </c>
    </row>
    <row r="36" spans="1:1">
      <c r="A36" s="99">
        <f>COUNTA($A$3:A35)</f>
        <v>23</v>
      </c>
    </row>
    <row r="37" spans="1:1">
      <c r="A37" s="99">
        <f>COUNTA($A$3:A36)</f>
        <v>24</v>
      </c>
    </row>
    <row r="38" spans="1:1">
      <c r="A38" s="99">
        <f>COUNTA($A$3:A37)</f>
        <v>25</v>
      </c>
    </row>
    <row r="39" spans="1:1">
      <c r="A39" s="99">
        <f>COUNTA($A$3:A38)</f>
        <v>26</v>
      </c>
    </row>
    <row r="40" spans="1:1">
      <c r="A40" s="99">
        <f>COUNTA($A$3:A39)</f>
        <v>27</v>
      </c>
    </row>
    <row r="41" spans="1:1">
      <c r="A41" s="99">
        <f>COUNTA($A$3:A40)</f>
        <v>28</v>
      </c>
    </row>
    <row r="42" spans="1:1">
      <c r="A42" s="99">
        <f>COUNTA($A$3:A41)</f>
        <v>29</v>
      </c>
    </row>
    <row r="43" spans="1:1">
      <c r="A43" s="99">
        <f>COUNTA($A$3:A42)</f>
        <v>30</v>
      </c>
    </row>
    <row r="44" spans="1:1">
      <c r="A44" s="99">
        <f>COUNTA($A$3:A43)</f>
        <v>31</v>
      </c>
    </row>
    <row r="45" spans="1:1" ht="14.45">
      <c r="A45" s="99">
        <f>COUNTA($A$3:A44)</f>
        <v>32</v>
      </c>
    </row>
    <row r="46" spans="1:1" ht="14.45">
      <c r="A46" s="99">
        <v>44</v>
      </c>
    </row>
    <row r="47" spans="1:1" ht="14.45">
      <c r="A47" s="99">
        <v>45</v>
      </c>
    </row>
    <row r="48" spans="1:1" ht="14.45">
      <c r="A48" s="99">
        <v>46</v>
      </c>
    </row>
    <row r="49" spans="1:1" ht="14.45">
      <c r="A49" s="99">
        <v>47</v>
      </c>
    </row>
    <row r="50" spans="1:1" ht="14.45">
      <c r="A50" s="99">
        <v>48</v>
      </c>
    </row>
    <row r="51" spans="1:1" ht="14.45">
      <c r="A51" s="99">
        <v>49</v>
      </c>
    </row>
    <row r="52" spans="1:1">
      <c r="A52" s="99">
        <v>50</v>
      </c>
    </row>
    <row r="53" spans="1:1">
      <c r="A53" s="99">
        <v>51</v>
      </c>
    </row>
    <row r="54" spans="1:1">
      <c r="A54" s="99">
        <v>52</v>
      </c>
    </row>
    <row r="55" spans="1:1">
      <c r="A55" s="99">
        <v>53</v>
      </c>
    </row>
    <row r="56" spans="1:1">
      <c r="A56" s="99">
        <v>54</v>
      </c>
    </row>
    <row r="57" spans="1:1">
      <c r="A57" s="99">
        <v>55</v>
      </c>
    </row>
    <row r="58" spans="1:1" ht="14.45">
      <c r="A58" s="99">
        <v>56</v>
      </c>
    </row>
    <row r="59" spans="1:1" ht="14.45">
      <c r="A59" s="99">
        <v>57</v>
      </c>
    </row>
    <row r="60" spans="1:1" ht="14.45">
      <c r="A60" s="99">
        <v>58</v>
      </c>
    </row>
    <row r="604" spans="16:16">
      <c r="P604" s="225" t="s">
        <v>929</v>
      </c>
    </row>
  </sheetData>
  <protectedRanges>
    <protectedRange algorithmName="SHA-512" hashValue="eMkAHp9LaJ0T3x600GCExSxmQFyz4IIw2BWUPSpIrGiV87rXjfTYtwmS/oV3yAbw5Tstx2UZsltgtxOHoVMByQ==" saltValue="ZFE8Mmn0PGDp1QaBwIQR+w==" spinCount="100000" sqref="D27:D28" name="Range1_1"/>
  </protectedRanges>
  <autoFilter ref="A3:M45" xr:uid="{F8C9D016-B4C4-4647-B190-995322321867}"/>
  <mergeCells count="2">
    <mergeCell ref="A2:M2"/>
    <mergeCell ref="O2:Q3"/>
  </mergeCells>
  <conditionalFormatting sqref="D27:D28">
    <cfRule type="colorScale" priority="11">
      <colorScale>
        <cfvo type="formula" val="&quot;LX&quot;"/>
        <cfvo type="formula" val="&quot;KTV&quot;"/>
        <color rgb="FFFFC000"/>
        <color theme="9" tint="0.39997558519241921"/>
      </colorScale>
    </cfRule>
  </conditionalFormatting>
  <conditionalFormatting sqref="H1:H3 H12:H1048576">
    <cfRule type="containsText" dxfId="266" priority="20" operator="containsText" text="Non-Critical">
      <formula>NOT(ISERROR(SEARCH("Non-Critical",H1)))</formula>
    </cfRule>
    <cfRule type="containsText" dxfId="265" priority="21" operator="containsText" text="Critical">
      <formula>NOT(ISERROR(SEARCH("Critical",H1)))</formula>
    </cfRule>
  </conditionalFormatting>
  <conditionalFormatting sqref="J1:J3 J12:J16 J19:J26 J29:J1048576">
    <cfRule type="containsText" dxfId="264" priority="17" operator="containsText" text="Logger">
      <formula>NOT(ISERROR(SEARCH("Logger",J1)))</formula>
    </cfRule>
    <cfRule type="containsText" dxfId="263" priority="18" operator="containsText" text="MHU">
      <formula>NOT(ISERROR(SEARCH("MHU",J1)))</formula>
    </cfRule>
    <cfRule type="containsText" dxfId="262" priority="19" operator="containsText" text="EV">
      <formula>NOT(ISERROR(SEARCH("EV",J1)))</formula>
    </cfRule>
  </conditionalFormatting>
  <conditionalFormatting sqref="J17:J18">
    <cfRule type="cellIs" dxfId="261" priority="2" operator="equal">
      <formula>"EV"</formula>
    </cfRule>
    <cfRule type="cellIs" dxfId="260" priority="3" operator="equal">
      <formula>"logger"</formula>
    </cfRule>
    <cfRule type="containsText" dxfId="259" priority="4" operator="containsText" text="MHU">
      <formula>NOT(ISERROR(SEARCH("MHU",J17)))</formula>
    </cfRule>
  </conditionalFormatting>
  <conditionalFormatting sqref="J27:J28">
    <cfRule type="cellIs" dxfId="258" priority="12" operator="equal">
      <formula>"EV"</formula>
    </cfRule>
    <cfRule type="cellIs" dxfId="257" priority="13" operator="equal">
      <formula>"logger"</formula>
    </cfRule>
    <cfRule type="containsText" dxfId="256" priority="14" operator="containsText" text="MHU">
      <formula>NOT(ISERROR(SEARCH("MHU",J27)))</formula>
    </cfRule>
  </conditionalFormatting>
  <conditionalFormatting sqref="K17">
    <cfRule type="containsText" dxfId="255" priority="7" operator="containsText" text="ktv">
      <formula>NOT(ISERROR(SEARCH("ktv",K17)))</formula>
    </cfRule>
  </conditionalFormatting>
  <conditionalFormatting sqref="K1:M1 L11:M11 K12:M12 K13 K14:L16 M27:M28 K29:M44 K45:K51 M45:M51">
    <cfRule type="containsText" dxfId="254" priority="551" operator="containsText" text="ktv">
      <formula>NOT(ISERROR(SEARCH("ktv",K1)))</formula>
    </cfRule>
  </conditionalFormatting>
  <conditionalFormatting sqref="K52:M1048576">
    <cfRule type="containsText" dxfId="253" priority="1" operator="containsText" text="ktv">
      <formula>NOT(ISERROR(SEARCH("ktv",K52)))</formula>
    </cfRule>
  </conditionalFormatting>
  <conditionalFormatting sqref="M14:M17 L18:M18 K19:M26">
    <cfRule type="containsText" dxfId="252" priority="24" operator="containsText" text="ktv">
      <formula>NOT(ISERROR(SEARCH("ktv",K14)))</formula>
    </cfRule>
  </conditionalFormatting>
  <conditionalFormatting sqref="O2:O3">
    <cfRule type="cellIs" dxfId="251" priority="547" operator="equal">
      <formula>"Non-Critical"</formula>
    </cfRule>
    <cfRule type="cellIs" dxfId="250" priority="548" operator="equal">
      <formula>"Critical"</formula>
    </cfRule>
  </conditionalFormatting>
  <conditionalFormatting sqref="O5:O6">
    <cfRule type="cellIs" dxfId="249" priority="531" operator="equal">
      <formula>"Non-Critical"</formula>
    </cfRule>
    <cfRule type="cellIs" dxfId="248" priority="532" operator="equal">
      <formula>"Critical"</formula>
    </cfRule>
  </conditionalFormatting>
  <conditionalFormatting sqref="O5:O9">
    <cfRule type="containsText" dxfId="247" priority="537" operator="containsText" text="MHU">
      <formula>NOT(ISERROR(SEARCH("MHU",O5)))</formula>
    </cfRule>
  </conditionalFormatting>
  <conditionalFormatting sqref="O5:O9">
    <cfRule type="cellIs" dxfId="246" priority="525" operator="equal">
      <formula>"EV"</formula>
    </cfRule>
    <cfRule type="cellIs" dxfId="245" priority="526" operator="equal">
      <formula>"logger"</formula>
    </cfRule>
  </conditionalFormatting>
  <conditionalFormatting sqref="O8">
    <cfRule type="cellIs" dxfId="244" priority="522" operator="equal">
      <formula>"EV"</formula>
    </cfRule>
    <cfRule type="cellIs" dxfId="243" priority="523" operator="equal">
      <formula>"logger"</formula>
    </cfRule>
    <cfRule type="containsText" dxfId="242" priority="524" operator="containsText" text="MHU">
      <formula>NOT(ISERROR(SEARCH("MHU",O8)))</formula>
    </cfRule>
  </conditionalFormatting>
  <conditionalFormatting sqref="O9">
    <cfRule type="colorScale" priority="553">
      <colorScale>
        <cfvo type="formula" val="&quot;LX&quot;"/>
        <cfvo type="max"/>
        <color rgb="FFFFC000"/>
        <color rgb="FFFFEF9C"/>
      </colorScale>
    </cfRule>
  </conditionalFormatting>
  <dataValidations count="1">
    <dataValidation type="list" allowBlank="1" showInputMessage="1" showErrorMessage="1" sqref="J17:J18 J27:J28" xr:uid="{C1765879-1C15-4F68-AAA5-3BE56FC99D97}">
      <formula1>"Logger, EV, MHU"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BF92-4C4F-4F4E-B916-B81125D6DDFB}">
  <sheetPr>
    <tabColor rgb="FF92D050"/>
  </sheetPr>
  <dimension ref="A1:CG49"/>
  <sheetViews>
    <sheetView showGridLines="0" workbookViewId="0">
      <pane xSplit="2" ySplit="3" topLeftCell="BS19" activePane="bottomRight" state="frozen"/>
      <selection pane="bottomRight" activeCell="CE34" sqref="CE34"/>
      <selection pane="bottomLeft"/>
      <selection pane="topRight"/>
    </sheetView>
  </sheetViews>
  <sheetFormatPr defaultRowHeight="15" customHeight="1"/>
  <cols>
    <col min="2" max="2" width="17.7109375" customWidth="1"/>
    <col min="3" max="4" width="9.140625" customWidth="1"/>
    <col min="10" max="13" width="8.7109375" customWidth="1"/>
  </cols>
  <sheetData>
    <row r="1" spans="2:85">
      <c r="B1" s="213" t="s">
        <v>104</v>
      </c>
      <c r="C1" s="212" t="s">
        <v>105</v>
      </c>
      <c r="D1" s="212" t="s">
        <v>105</v>
      </c>
      <c r="E1" s="212" t="s">
        <v>105</v>
      </c>
      <c r="F1" s="212" t="s">
        <v>105</v>
      </c>
      <c r="G1" s="212" t="s">
        <v>105</v>
      </c>
      <c r="H1" s="212" t="s">
        <v>105</v>
      </c>
      <c r="I1" s="212" t="s">
        <v>105</v>
      </c>
      <c r="J1" s="212" t="s">
        <v>105</v>
      </c>
      <c r="K1" s="212" t="s">
        <v>105</v>
      </c>
      <c r="L1" s="212" t="s">
        <v>105</v>
      </c>
      <c r="M1" s="212" t="s">
        <v>105</v>
      </c>
      <c r="N1" s="212" t="s">
        <v>105</v>
      </c>
      <c r="O1" s="212" t="s">
        <v>105</v>
      </c>
      <c r="P1" s="212" t="s">
        <v>105</v>
      </c>
      <c r="Q1" s="212" t="s">
        <v>105</v>
      </c>
      <c r="R1" s="212" t="s">
        <v>105</v>
      </c>
      <c r="S1" s="212" t="s">
        <v>105</v>
      </c>
      <c r="T1" s="212" t="s">
        <v>105</v>
      </c>
      <c r="U1" s="212" t="s">
        <v>105</v>
      </c>
      <c r="V1" s="212" t="s">
        <v>105</v>
      </c>
      <c r="W1" s="212" t="s">
        <v>105</v>
      </c>
      <c r="X1" s="212">
        <v>3850</v>
      </c>
      <c r="Y1" s="212">
        <v>3850</v>
      </c>
      <c r="Z1" s="212" t="s">
        <v>105</v>
      </c>
      <c r="AA1" s="212" t="s">
        <v>105</v>
      </c>
      <c r="AB1" s="212">
        <v>3850</v>
      </c>
      <c r="AC1" s="212">
        <v>3850</v>
      </c>
      <c r="AD1" s="212">
        <v>3850</v>
      </c>
      <c r="AE1" s="212">
        <v>3850</v>
      </c>
      <c r="AF1" s="212">
        <v>3850</v>
      </c>
      <c r="AG1" s="212">
        <v>3850</v>
      </c>
      <c r="AH1" s="212"/>
      <c r="AI1" s="212"/>
      <c r="AJ1" s="212"/>
      <c r="AK1" s="212"/>
      <c r="AL1" s="212" t="s">
        <v>105</v>
      </c>
      <c r="AM1" s="212" t="s">
        <v>105</v>
      </c>
      <c r="AN1" s="212">
        <v>3850</v>
      </c>
      <c r="AO1" s="212">
        <v>3850</v>
      </c>
      <c r="AP1" s="212" t="s">
        <v>105</v>
      </c>
      <c r="AQ1" s="212" t="s">
        <v>105</v>
      </c>
      <c r="AR1" s="212">
        <v>3850</v>
      </c>
      <c r="AS1" s="212">
        <v>3850</v>
      </c>
      <c r="AT1" s="212" t="s">
        <v>105</v>
      </c>
      <c r="AU1" s="212" t="s">
        <v>105</v>
      </c>
      <c r="AV1" s="212">
        <v>3850</v>
      </c>
      <c r="AW1" s="212">
        <v>3850</v>
      </c>
      <c r="AX1" s="212" t="s">
        <v>105</v>
      </c>
      <c r="AY1" s="212" t="s">
        <v>105</v>
      </c>
      <c r="AZ1" s="212">
        <v>3850</v>
      </c>
      <c r="BA1" s="212">
        <v>3850</v>
      </c>
      <c r="BB1" s="212" t="s">
        <v>105</v>
      </c>
      <c r="BC1" s="212" t="s">
        <v>105</v>
      </c>
      <c r="BD1" s="212">
        <v>3850</v>
      </c>
      <c r="BE1" s="212">
        <v>3850</v>
      </c>
      <c r="BF1" s="212" t="s">
        <v>105</v>
      </c>
      <c r="BG1" s="212" t="s">
        <v>105</v>
      </c>
      <c r="BH1" s="212">
        <v>3850</v>
      </c>
      <c r="BI1" s="212">
        <v>3850</v>
      </c>
      <c r="BJ1" s="212" t="s">
        <v>105</v>
      </c>
      <c r="BK1" s="212" t="s">
        <v>105</v>
      </c>
      <c r="BL1" s="212">
        <v>3850</v>
      </c>
      <c r="BM1" s="212">
        <v>3850</v>
      </c>
      <c r="BN1" s="212" t="s">
        <v>105</v>
      </c>
      <c r="BO1" s="212" t="s">
        <v>105</v>
      </c>
      <c r="BP1" s="212">
        <v>3850</v>
      </c>
      <c r="BQ1" s="212">
        <v>3850</v>
      </c>
      <c r="BR1" s="212" t="s">
        <v>105</v>
      </c>
      <c r="BS1" s="212" t="s">
        <v>105</v>
      </c>
      <c r="BT1" s="212">
        <v>3850</v>
      </c>
      <c r="BU1" s="212">
        <v>3850</v>
      </c>
      <c r="BV1" s="212" t="s">
        <v>105</v>
      </c>
      <c r="BW1" s="212" t="s">
        <v>105</v>
      </c>
      <c r="BX1" s="212">
        <v>3850</v>
      </c>
      <c r="BY1" s="212">
        <v>3850</v>
      </c>
      <c r="BZ1" s="212" t="s">
        <v>105</v>
      </c>
      <c r="CA1" s="212" t="s">
        <v>105</v>
      </c>
      <c r="CB1" s="212">
        <v>3850</v>
      </c>
      <c r="CC1" s="212">
        <v>3850</v>
      </c>
      <c r="CD1" s="212" t="s">
        <v>105</v>
      </c>
      <c r="CE1" s="212" t="s">
        <v>105</v>
      </c>
      <c r="CF1" s="212">
        <v>3850</v>
      </c>
      <c r="CG1" s="212">
        <v>3850</v>
      </c>
    </row>
    <row r="2" spans="2:85" s="166" customFormat="1">
      <c r="B2" s="210" t="s">
        <v>66</v>
      </c>
      <c r="C2" s="214">
        <v>45765</v>
      </c>
      <c r="D2" s="214">
        <v>45766</v>
      </c>
      <c r="E2" s="214">
        <v>45766</v>
      </c>
      <c r="F2" s="214">
        <v>45767</v>
      </c>
      <c r="G2" s="214">
        <v>45767</v>
      </c>
      <c r="H2" s="214">
        <v>45768</v>
      </c>
      <c r="I2" s="214">
        <v>45768</v>
      </c>
      <c r="J2" s="214">
        <v>45769</v>
      </c>
      <c r="K2" s="214">
        <v>45769</v>
      </c>
      <c r="L2" s="214">
        <v>45770</v>
      </c>
      <c r="M2" s="214">
        <v>45770</v>
      </c>
      <c r="N2" s="214">
        <v>45771</v>
      </c>
      <c r="O2" s="214">
        <v>45771</v>
      </c>
      <c r="P2" s="214">
        <v>45772</v>
      </c>
      <c r="Q2" s="214">
        <v>45772</v>
      </c>
      <c r="R2" s="214">
        <v>45773</v>
      </c>
      <c r="S2" s="214">
        <v>45773</v>
      </c>
      <c r="T2" s="214">
        <v>45774</v>
      </c>
      <c r="U2" s="214">
        <v>45774</v>
      </c>
      <c r="V2" s="214">
        <v>45775</v>
      </c>
      <c r="W2" s="214">
        <v>45775</v>
      </c>
      <c r="X2" s="214">
        <v>45776</v>
      </c>
      <c r="Y2" s="214">
        <v>45776</v>
      </c>
      <c r="Z2" s="214">
        <v>45776</v>
      </c>
      <c r="AA2" s="214">
        <v>45776</v>
      </c>
      <c r="AB2" s="214">
        <v>45777</v>
      </c>
      <c r="AC2" s="214">
        <v>45777</v>
      </c>
      <c r="AD2" s="214">
        <v>45778</v>
      </c>
      <c r="AE2" s="214">
        <v>45778</v>
      </c>
      <c r="AF2" s="214">
        <v>45779</v>
      </c>
      <c r="AG2" s="214">
        <v>45779</v>
      </c>
      <c r="AH2" s="214">
        <v>45780</v>
      </c>
      <c r="AI2" s="214">
        <v>45780</v>
      </c>
      <c r="AJ2" s="214">
        <v>45781</v>
      </c>
      <c r="AK2" s="214">
        <v>45781</v>
      </c>
      <c r="AL2" s="214">
        <v>45782</v>
      </c>
      <c r="AM2" s="214">
        <v>45782</v>
      </c>
      <c r="AN2" s="214">
        <v>45782</v>
      </c>
      <c r="AO2" s="214">
        <v>45782</v>
      </c>
      <c r="AP2" s="214">
        <v>45783</v>
      </c>
      <c r="AQ2" s="214">
        <v>45783</v>
      </c>
      <c r="AR2" s="214">
        <v>45783</v>
      </c>
      <c r="AS2" s="454">
        <v>45783</v>
      </c>
      <c r="AT2" s="452">
        <v>45784</v>
      </c>
      <c r="AU2" s="452">
        <v>45784</v>
      </c>
      <c r="AV2" s="452">
        <v>45784</v>
      </c>
      <c r="AW2" s="452">
        <v>45784</v>
      </c>
      <c r="AX2" s="452">
        <v>45785</v>
      </c>
      <c r="AY2" s="452">
        <v>45785</v>
      </c>
      <c r="AZ2" s="452">
        <v>45785</v>
      </c>
      <c r="BA2" s="452">
        <v>45785</v>
      </c>
      <c r="BB2" s="452">
        <v>45786</v>
      </c>
      <c r="BC2" s="452">
        <v>45786</v>
      </c>
      <c r="BD2" s="452">
        <v>45786</v>
      </c>
      <c r="BE2" s="452">
        <v>45786</v>
      </c>
      <c r="BF2" s="452">
        <v>45787</v>
      </c>
      <c r="BG2" s="452">
        <v>45787</v>
      </c>
      <c r="BH2" s="452">
        <v>45787</v>
      </c>
      <c r="BI2" s="452">
        <v>45787</v>
      </c>
      <c r="BJ2" s="452">
        <v>45788</v>
      </c>
      <c r="BK2" s="452">
        <v>45788</v>
      </c>
      <c r="BL2" s="452">
        <v>45788</v>
      </c>
      <c r="BM2" s="452">
        <v>45788</v>
      </c>
      <c r="BN2" s="452">
        <v>45789</v>
      </c>
      <c r="BO2" s="452">
        <v>45789</v>
      </c>
      <c r="BP2" s="452">
        <v>45789</v>
      </c>
      <c r="BQ2" s="452">
        <v>45789</v>
      </c>
      <c r="BR2" s="452">
        <v>45790</v>
      </c>
      <c r="BS2" s="452">
        <v>45790</v>
      </c>
      <c r="BT2" s="452">
        <v>45790</v>
      </c>
      <c r="BU2" s="452">
        <v>45790</v>
      </c>
      <c r="BV2" s="452">
        <v>45791</v>
      </c>
      <c r="BW2" s="452">
        <v>45791</v>
      </c>
      <c r="BX2" s="452">
        <v>45791</v>
      </c>
      <c r="BY2" s="452">
        <v>45791</v>
      </c>
      <c r="BZ2" s="452">
        <v>45792</v>
      </c>
      <c r="CA2" s="452">
        <v>45792</v>
      </c>
      <c r="CB2" s="452">
        <v>45792</v>
      </c>
      <c r="CC2" s="452">
        <v>45792</v>
      </c>
      <c r="CD2" s="452">
        <v>45793</v>
      </c>
      <c r="CE2" s="452">
        <v>45793</v>
      </c>
      <c r="CF2" s="452">
        <v>45793</v>
      </c>
      <c r="CG2" s="452">
        <v>45793</v>
      </c>
    </row>
    <row r="3" spans="2:85">
      <c r="B3" s="211" t="s">
        <v>151</v>
      </c>
      <c r="C3" s="127">
        <v>2</v>
      </c>
      <c r="D3" s="127">
        <v>1</v>
      </c>
      <c r="E3" s="127">
        <v>2</v>
      </c>
      <c r="F3" s="127">
        <v>1</v>
      </c>
      <c r="G3" s="127">
        <v>2</v>
      </c>
      <c r="H3" s="127">
        <v>1</v>
      </c>
      <c r="I3" s="127">
        <v>2</v>
      </c>
      <c r="J3" s="127">
        <v>1</v>
      </c>
      <c r="K3" s="127">
        <v>2</v>
      </c>
      <c r="L3" s="127">
        <v>1</v>
      </c>
      <c r="M3" s="127">
        <v>2</v>
      </c>
      <c r="N3" s="127">
        <v>1</v>
      </c>
      <c r="O3" s="127">
        <v>2</v>
      </c>
      <c r="P3" s="127">
        <v>1</v>
      </c>
      <c r="Q3" s="127">
        <v>2</v>
      </c>
      <c r="R3" s="127">
        <v>1</v>
      </c>
      <c r="S3" s="127">
        <v>2</v>
      </c>
      <c r="T3" s="127">
        <v>1</v>
      </c>
      <c r="U3" s="127">
        <v>2</v>
      </c>
      <c r="V3" s="127">
        <v>1</v>
      </c>
      <c r="W3" s="127">
        <v>2</v>
      </c>
      <c r="X3" s="127">
        <v>1</v>
      </c>
      <c r="Y3" s="127">
        <v>2</v>
      </c>
      <c r="Z3" s="127">
        <v>1</v>
      </c>
      <c r="AA3" s="127">
        <v>2</v>
      </c>
      <c r="AB3" s="127">
        <v>1</v>
      </c>
      <c r="AC3" s="127">
        <v>2</v>
      </c>
      <c r="AD3" s="127">
        <v>1</v>
      </c>
      <c r="AE3" s="127">
        <v>2</v>
      </c>
      <c r="AF3" s="127">
        <v>1</v>
      </c>
      <c r="AG3" s="127">
        <v>2</v>
      </c>
      <c r="AH3" s="127">
        <v>1</v>
      </c>
      <c r="AI3" s="127">
        <v>2</v>
      </c>
      <c r="AJ3" s="127">
        <v>1</v>
      </c>
      <c r="AK3" s="127">
        <v>2</v>
      </c>
      <c r="AL3" s="127">
        <v>1</v>
      </c>
      <c r="AM3" s="127">
        <v>2</v>
      </c>
      <c r="AN3" s="127">
        <v>1</v>
      </c>
      <c r="AO3" s="127">
        <v>2</v>
      </c>
      <c r="AP3" s="127">
        <v>1</v>
      </c>
      <c r="AQ3" s="127">
        <v>2</v>
      </c>
      <c r="AR3" s="127">
        <v>1</v>
      </c>
      <c r="AS3" s="455">
        <v>2</v>
      </c>
      <c r="AT3" s="127">
        <v>1</v>
      </c>
      <c r="AU3" s="127">
        <v>2</v>
      </c>
      <c r="AV3" s="127">
        <v>1</v>
      </c>
      <c r="AW3" s="127">
        <v>2</v>
      </c>
      <c r="AX3" s="127">
        <v>1</v>
      </c>
      <c r="AY3" s="127">
        <v>2</v>
      </c>
      <c r="AZ3" s="127">
        <v>1</v>
      </c>
      <c r="BA3" s="127">
        <v>2</v>
      </c>
      <c r="BB3" s="127">
        <v>1</v>
      </c>
      <c r="BC3" s="127">
        <v>2</v>
      </c>
      <c r="BD3" s="127">
        <v>1</v>
      </c>
      <c r="BE3" s="127">
        <v>2</v>
      </c>
      <c r="BF3" s="127">
        <v>1</v>
      </c>
      <c r="BG3" s="127">
        <v>2</v>
      </c>
      <c r="BH3" s="127">
        <v>1</v>
      </c>
      <c r="BI3" s="127">
        <v>2</v>
      </c>
      <c r="BJ3" s="127">
        <v>1</v>
      </c>
      <c r="BK3" s="127">
        <v>2</v>
      </c>
      <c r="BL3" s="127">
        <v>1</v>
      </c>
      <c r="BM3" s="127">
        <v>2</v>
      </c>
      <c r="BN3" s="127">
        <v>1</v>
      </c>
      <c r="BO3" s="127">
        <v>2</v>
      </c>
      <c r="BP3" s="127">
        <v>1</v>
      </c>
      <c r="BQ3" s="127">
        <v>2</v>
      </c>
      <c r="BR3" s="127">
        <v>1</v>
      </c>
      <c r="BS3" s="127">
        <v>2</v>
      </c>
      <c r="BT3" s="127">
        <v>1</v>
      </c>
      <c r="BU3" s="127">
        <v>2</v>
      </c>
      <c r="BV3" s="482">
        <v>1</v>
      </c>
      <c r="BW3" s="127">
        <v>2</v>
      </c>
      <c r="BX3" s="127">
        <v>1</v>
      </c>
      <c r="BY3" s="127">
        <v>2</v>
      </c>
      <c r="BZ3" s="482">
        <v>1</v>
      </c>
      <c r="CA3" s="127">
        <v>2</v>
      </c>
      <c r="CB3" s="127">
        <v>1</v>
      </c>
      <c r="CC3" s="127">
        <v>2</v>
      </c>
      <c r="CD3" s="482">
        <v>1</v>
      </c>
      <c r="CE3" s="127">
        <v>2</v>
      </c>
      <c r="CF3" s="127">
        <v>1</v>
      </c>
      <c r="CG3" s="127">
        <v>2</v>
      </c>
    </row>
    <row r="4" spans="2:85">
      <c r="B4" s="208" t="s">
        <v>109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266"/>
      <c r="O4" s="266"/>
      <c r="P4" s="266"/>
      <c r="Q4" s="266"/>
      <c r="R4" s="266"/>
      <c r="S4" s="266"/>
      <c r="T4" s="266"/>
      <c r="U4" s="266"/>
      <c r="V4" s="266"/>
      <c r="W4" s="266"/>
      <c r="X4" s="313"/>
      <c r="Y4" s="313"/>
      <c r="Z4" s="313"/>
      <c r="AA4" s="313"/>
      <c r="AB4" s="266"/>
      <c r="AC4" s="313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456"/>
      <c r="AT4" s="266"/>
      <c r="AU4" s="266"/>
      <c r="AV4" s="313"/>
      <c r="AW4" s="313"/>
      <c r="AX4" s="266"/>
      <c r="AY4" s="266"/>
      <c r="AZ4" s="313"/>
      <c r="BA4" s="313"/>
      <c r="BB4" s="266"/>
      <c r="BC4" s="266"/>
      <c r="BD4" s="313"/>
      <c r="BE4" s="313"/>
      <c r="BF4" s="266"/>
      <c r="BG4" s="266"/>
      <c r="BH4" s="313"/>
      <c r="BI4" s="313"/>
      <c r="BJ4" s="266"/>
      <c r="BK4" s="266"/>
      <c r="BL4" s="313"/>
      <c r="BM4" s="313"/>
      <c r="BN4" s="266"/>
      <c r="BO4" s="266"/>
      <c r="BP4" s="313"/>
      <c r="BQ4" s="313"/>
      <c r="BR4" s="266"/>
      <c r="BS4" s="266"/>
      <c r="BT4" s="313"/>
      <c r="BU4" s="481"/>
      <c r="BV4" s="7"/>
      <c r="BW4" s="267"/>
      <c r="BX4" s="313"/>
      <c r="BY4" s="313"/>
      <c r="BZ4" s="7"/>
      <c r="CA4" s="267"/>
      <c r="CB4" s="313"/>
      <c r="CC4" s="313"/>
      <c r="CD4" s="7"/>
      <c r="CE4" s="267"/>
      <c r="CF4" s="313"/>
      <c r="CG4" s="313"/>
    </row>
    <row r="5" spans="2:85">
      <c r="B5" s="208" t="s">
        <v>110</v>
      </c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271"/>
      <c r="O5" s="271"/>
      <c r="P5" s="271"/>
      <c r="Q5" s="271"/>
      <c r="R5" s="271"/>
      <c r="S5" s="271"/>
      <c r="T5" s="271"/>
      <c r="U5" s="271"/>
      <c r="V5" s="271"/>
      <c r="W5" s="271"/>
      <c r="X5" s="314"/>
      <c r="Y5" s="314"/>
      <c r="Z5" s="314"/>
      <c r="AA5" s="314"/>
      <c r="AB5" s="271"/>
      <c r="AC5" s="314"/>
      <c r="AD5" s="271"/>
      <c r="AE5" s="271"/>
      <c r="AF5" s="271"/>
      <c r="AG5" s="271"/>
      <c r="AH5" s="271"/>
      <c r="AI5" s="271"/>
      <c r="AJ5" s="271"/>
      <c r="AK5" s="271"/>
      <c r="AL5" s="266"/>
      <c r="AM5" s="266"/>
      <c r="AN5" s="271"/>
      <c r="AO5" s="271">
        <v>13</v>
      </c>
      <c r="AP5" s="271"/>
      <c r="AQ5" s="266"/>
      <c r="AR5" s="266"/>
      <c r="AS5" s="456"/>
      <c r="AT5" s="266"/>
      <c r="AU5" s="266"/>
      <c r="AV5" s="313"/>
      <c r="AW5" s="313"/>
      <c r="AX5" s="266"/>
      <c r="AY5" s="266"/>
      <c r="AZ5" s="313"/>
      <c r="BA5" s="313">
        <v>1</v>
      </c>
      <c r="BB5" s="266"/>
      <c r="BC5" s="266"/>
      <c r="BD5" s="313"/>
      <c r="BE5" s="313">
        <v>16</v>
      </c>
      <c r="BF5" s="266"/>
      <c r="BG5" s="266"/>
      <c r="BH5" s="313"/>
      <c r="BI5" s="313"/>
      <c r="BJ5" s="266"/>
      <c r="BK5" s="266"/>
      <c r="BL5" s="313"/>
      <c r="BM5" s="313"/>
      <c r="BN5" s="266"/>
      <c r="BO5" s="266"/>
      <c r="BP5" s="313"/>
      <c r="BQ5" s="313">
        <v>16</v>
      </c>
      <c r="BR5" s="266"/>
      <c r="BS5" s="266"/>
      <c r="BT5" s="313"/>
      <c r="BU5" s="481"/>
      <c r="BV5" s="7"/>
      <c r="BW5" s="267">
        <v>3</v>
      </c>
      <c r="BX5" s="484"/>
      <c r="BY5" s="313"/>
      <c r="BZ5" s="7"/>
      <c r="CA5" s="267"/>
      <c r="CB5" s="484"/>
      <c r="CC5" s="313"/>
      <c r="CD5" s="7"/>
      <c r="CE5" s="267"/>
      <c r="CF5" s="484"/>
      <c r="CG5" s="313"/>
    </row>
    <row r="6" spans="2:85">
      <c r="B6" s="208" t="s">
        <v>111</v>
      </c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271"/>
      <c r="O6" s="271"/>
      <c r="P6" s="271"/>
      <c r="Q6" s="271"/>
      <c r="R6" s="271"/>
      <c r="S6" s="271">
        <v>20</v>
      </c>
      <c r="T6" s="271"/>
      <c r="U6" s="271"/>
      <c r="V6" s="271">
        <v>20</v>
      </c>
      <c r="W6" s="271">
        <v>6</v>
      </c>
      <c r="X6" s="314">
        <v>40</v>
      </c>
      <c r="Y6" s="314">
        <v>9</v>
      </c>
      <c r="Z6" s="314"/>
      <c r="AA6" s="314"/>
      <c r="AB6" s="271"/>
      <c r="AC6" s="314"/>
      <c r="AD6" s="271">
        <v>43</v>
      </c>
      <c r="AE6" s="271">
        <v>65</v>
      </c>
      <c r="AF6" s="271">
        <v>192</v>
      </c>
      <c r="AG6" s="271">
        <v>38</v>
      </c>
      <c r="AH6" s="271">
        <v>54</v>
      </c>
      <c r="AI6" s="271"/>
      <c r="AJ6" s="271">
        <v>199</v>
      </c>
      <c r="AK6" s="271"/>
      <c r="AL6" s="266">
        <v>52</v>
      </c>
      <c r="AM6" s="266">
        <v>32</v>
      </c>
      <c r="AN6" s="271">
        <v>49</v>
      </c>
      <c r="AO6" s="271">
        <v>39</v>
      </c>
      <c r="AP6" s="271">
        <v>50</v>
      </c>
      <c r="AQ6" s="266">
        <v>38</v>
      </c>
      <c r="AR6" s="266">
        <v>81</v>
      </c>
      <c r="AS6" s="456">
        <v>17</v>
      </c>
      <c r="AT6" s="266">
        <v>28</v>
      </c>
      <c r="AU6" s="266">
        <v>54</v>
      </c>
      <c r="AV6" s="313">
        <v>52</v>
      </c>
      <c r="AW6" s="313">
        <v>24</v>
      </c>
      <c r="AX6" s="266">
        <v>20</v>
      </c>
      <c r="AY6" s="266"/>
      <c r="AZ6" s="313">
        <v>107</v>
      </c>
      <c r="BA6" s="313">
        <v>41</v>
      </c>
      <c r="BB6" s="266">
        <v>22</v>
      </c>
      <c r="BC6" s="266">
        <v>8</v>
      </c>
      <c r="BD6" s="313"/>
      <c r="BE6" s="313">
        <v>48</v>
      </c>
      <c r="BF6" s="266">
        <v>37</v>
      </c>
      <c r="BG6" s="266"/>
      <c r="BH6" s="313"/>
      <c r="BI6" s="313"/>
      <c r="BJ6" s="266"/>
      <c r="BK6" s="266"/>
      <c r="BL6" s="313"/>
      <c r="BM6" s="313"/>
      <c r="BN6" s="266">
        <v>5</v>
      </c>
      <c r="BO6" s="266">
        <v>26</v>
      </c>
      <c r="BP6" s="313">
        <v>160</v>
      </c>
      <c r="BQ6" s="313">
        <v>61</v>
      </c>
      <c r="BR6" s="266">
        <v>15</v>
      </c>
      <c r="BS6" s="266">
        <v>21</v>
      </c>
      <c r="BT6" s="313"/>
      <c r="BU6" s="481"/>
      <c r="BV6" s="313">
        <v>15</v>
      </c>
      <c r="BW6" s="483">
        <v>69</v>
      </c>
      <c r="BX6" s="7">
        <v>82</v>
      </c>
      <c r="BY6" s="315"/>
      <c r="BZ6" s="313">
        <v>31</v>
      </c>
      <c r="CA6" s="483">
        <v>57</v>
      </c>
      <c r="CB6" s="7">
        <v>24</v>
      </c>
      <c r="CC6" s="315"/>
      <c r="CD6" s="313"/>
      <c r="CE6" s="483">
        <v>71</v>
      </c>
      <c r="CF6" s="7">
        <v>28</v>
      </c>
      <c r="CG6" s="315"/>
    </row>
    <row r="7" spans="2:85">
      <c r="B7" s="208" t="s">
        <v>112</v>
      </c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271"/>
      <c r="O7" s="271"/>
      <c r="P7" s="271"/>
      <c r="Q7" s="271"/>
      <c r="R7" s="271"/>
      <c r="S7" s="271"/>
      <c r="T7" s="271"/>
      <c r="U7" s="271"/>
      <c r="V7" s="271"/>
      <c r="W7" s="271">
        <v>1</v>
      </c>
      <c r="X7" s="314"/>
      <c r="Y7" s="314"/>
      <c r="Z7" s="314"/>
      <c r="AA7" s="314"/>
      <c r="AB7" s="271"/>
      <c r="AC7" s="314"/>
      <c r="AD7" s="271">
        <v>73</v>
      </c>
      <c r="AE7" s="271">
        <v>68</v>
      </c>
      <c r="AF7" s="271">
        <v>2</v>
      </c>
      <c r="AG7" s="271">
        <v>55</v>
      </c>
      <c r="AH7" s="271">
        <v>156</v>
      </c>
      <c r="AI7" s="271"/>
      <c r="AJ7" s="271">
        <v>10</v>
      </c>
      <c r="AK7" s="271">
        <v>66</v>
      </c>
      <c r="AL7" s="266">
        <v>14</v>
      </c>
      <c r="AM7" s="266">
        <v>63</v>
      </c>
      <c r="AN7" s="271">
        <v>68</v>
      </c>
      <c r="AO7" s="271">
        <v>71</v>
      </c>
      <c r="AP7" s="271">
        <v>13</v>
      </c>
      <c r="AQ7" s="266">
        <v>39</v>
      </c>
      <c r="AR7" s="266">
        <v>62</v>
      </c>
      <c r="AS7" s="456">
        <v>52</v>
      </c>
      <c r="AT7" s="266">
        <v>11</v>
      </c>
      <c r="AU7" s="266">
        <v>64</v>
      </c>
      <c r="AV7" s="313">
        <v>79</v>
      </c>
      <c r="AW7" s="313">
        <v>14</v>
      </c>
      <c r="AX7" s="266">
        <v>5</v>
      </c>
      <c r="AY7" s="266"/>
      <c r="AZ7" s="313"/>
      <c r="BA7" s="313">
        <v>34</v>
      </c>
      <c r="BB7" s="266">
        <v>8</v>
      </c>
      <c r="BC7" s="266">
        <v>38</v>
      </c>
      <c r="BD7" s="313">
        <v>108</v>
      </c>
      <c r="BE7" s="313">
        <v>101</v>
      </c>
      <c r="BF7" s="266">
        <v>15</v>
      </c>
      <c r="BG7" s="266"/>
      <c r="BH7" s="313"/>
      <c r="BI7" s="313"/>
      <c r="BJ7" s="266"/>
      <c r="BK7" s="266"/>
      <c r="BL7" s="313"/>
      <c r="BM7" s="313"/>
      <c r="BN7" s="266">
        <v>75</v>
      </c>
      <c r="BO7" s="266">
        <v>37</v>
      </c>
      <c r="BP7" s="313"/>
      <c r="BQ7" s="313">
        <v>35</v>
      </c>
      <c r="BR7" s="266">
        <v>77</v>
      </c>
      <c r="BS7" s="266">
        <v>16</v>
      </c>
      <c r="BT7" s="313"/>
      <c r="BU7" s="481"/>
      <c r="BV7" s="313">
        <v>95</v>
      </c>
      <c r="BW7" s="483">
        <v>4</v>
      </c>
      <c r="BX7" s="7"/>
      <c r="BY7" s="315"/>
      <c r="BZ7" s="313">
        <v>64</v>
      </c>
      <c r="CA7" s="483">
        <v>11</v>
      </c>
      <c r="CB7" s="7">
        <v>96</v>
      </c>
      <c r="CC7" s="315"/>
      <c r="CD7" s="313">
        <v>49</v>
      </c>
      <c r="CE7" s="483">
        <v>69</v>
      </c>
      <c r="CF7" s="7">
        <v>79</v>
      </c>
      <c r="CG7" s="315"/>
    </row>
    <row r="8" spans="2:85">
      <c r="B8" s="208" t="s">
        <v>113</v>
      </c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314"/>
      <c r="Y8" s="314"/>
      <c r="Z8" s="314"/>
      <c r="AA8" s="314"/>
      <c r="AB8" s="271"/>
      <c r="AC8" s="314"/>
      <c r="AD8" s="271"/>
      <c r="AE8" s="271"/>
      <c r="AF8" s="271"/>
      <c r="AG8" s="271"/>
      <c r="AH8" s="271"/>
      <c r="AI8" s="271"/>
      <c r="AJ8" s="271"/>
      <c r="AK8" s="271"/>
      <c r="AL8" s="266"/>
      <c r="AM8" s="266"/>
      <c r="AN8" s="271"/>
      <c r="AO8" s="271">
        <v>5</v>
      </c>
      <c r="AP8" s="271"/>
      <c r="AQ8" s="266"/>
      <c r="AR8" s="266"/>
      <c r="AS8" s="456"/>
      <c r="AT8" s="266"/>
      <c r="AU8" s="266"/>
      <c r="AV8" s="313"/>
      <c r="AW8" s="313">
        <v>5</v>
      </c>
      <c r="AX8" s="266"/>
      <c r="AY8" s="266"/>
      <c r="AZ8" s="313"/>
      <c r="BA8" s="313">
        <v>1</v>
      </c>
      <c r="BB8" s="266"/>
      <c r="BC8" s="266"/>
      <c r="BD8" s="313"/>
      <c r="BE8" s="313">
        <v>2</v>
      </c>
      <c r="BF8" s="266"/>
      <c r="BG8" s="266"/>
      <c r="BH8" s="313"/>
      <c r="BI8" s="313"/>
      <c r="BJ8" s="266"/>
      <c r="BK8" s="266"/>
      <c r="BL8" s="313"/>
      <c r="BM8" s="313"/>
      <c r="BN8" s="266"/>
      <c r="BO8" s="266"/>
      <c r="BP8" s="313"/>
      <c r="BQ8" s="313">
        <v>6</v>
      </c>
      <c r="BR8" s="266"/>
      <c r="BS8" s="266"/>
      <c r="BT8" s="313"/>
      <c r="BU8" s="481"/>
      <c r="BV8" s="313"/>
      <c r="BW8" s="483"/>
      <c r="BX8" s="7"/>
      <c r="BY8" s="315"/>
      <c r="BZ8" s="313"/>
      <c r="CA8" s="483"/>
      <c r="CB8" s="7"/>
      <c r="CC8" s="315"/>
      <c r="CD8" s="313">
        <v>67</v>
      </c>
      <c r="CE8" s="483"/>
      <c r="CF8" s="7"/>
      <c r="CG8" s="315"/>
    </row>
    <row r="9" spans="2:85">
      <c r="B9" s="208" t="s">
        <v>114</v>
      </c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314"/>
      <c r="Y9" s="314"/>
      <c r="Z9" s="314"/>
      <c r="AA9" s="314"/>
      <c r="AB9" s="271"/>
      <c r="AC9" s="314"/>
      <c r="AD9" s="271"/>
      <c r="AE9" s="271"/>
      <c r="AF9" s="271"/>
      <c r="AG9" s="271">
        <v>5</v>
      </c>
      <c r="AH9" s="271"/>
      <c r="AI9" s="271"/>
      <c r="AJ9" s="271"/>
      <c r="AK9" s="271"/>
      <c r="AL9" s="266"/>
      <c r="AM9" s="266"/>
      <c r="AN9" s="271"/>
      <c r="AO9" s="271"/>
      <c r="AP9" s="271"/>
      <c r="AQ9" s="266"/>
      <c r="AR9" s="266"/>
      <c r="AS9" s="456"/>
      <c r="AT9" s="266"/>
      <c r="AU9" s="266"/>
      <c r="AV9" s="313"/>
      <c r="AW9" s="313"/>
      <c r="AX9" s="266"/>
      <c r="AY9" s="266"/>
      <c r="AZ9" s="313"/>
      <c r="BA9" s="313"/>
      <c r="BB9" s="266"/>
      <c r="BC9" s="266"/>
      <c r="BD9" s="313"/>
      <c r="BE9" s="313"/>
      <c r="BF9" s="266"/>
      <c r="BG9" s="266"/>
      <c r="BH9" s="313"/>
      <c r="BI9" s="313"/>
      <c r="BJ9" s="266"/>
      <c r="BK9" s="266"/>
      <c r="BL9" s="313"/>
      <c r="BM9" s="313"/>
      <c r="BN9" s="266"/>
      <c r="BO9" s="266"/>
      <c r="BP9" s="313"/>
      <c r="BQ9" s="313">
        <v>1</v>
      </c>
      <c r="BR9" s="266"/>
      <c r="BS9" s="266"/>
      <c r="BT9" s="313"/>
      <c r="BU9" s="481"/>
      <c r="BV9" s="313"/>
      <c r="BW9" s="483"/>
      <c r="BX9" s="7">
        <v>1</v>
      </c>
      <c r="BY9" s="315"/>
      <c r="BZ9" s="313"/>
      <c r="CA9" s="483"/>
      <c r="CB9" s="7"/>
      <c r="CC9" s="315"/>
      <c r="CD9" s="313"/>
      <c r="CE9" s="483"/>
      <c r="CF9" s="7"/>
      <c r="CG9" s="315"/>
    </row>
    <row r="10" spans="2:85">
      <c r="B10" s="208" t="s">
        <v>115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314"/>
      <c r="Y10" s="314"/>
      <c r="Z10" s="314"/>
      <c r="AA10" s="314"/>
      <c r="AB10" s="271"/>
      <c r="AC10" s="314"/>
      <c r="AD10" s="271"/>
      <c r="AE10" s="271"/>
      <c r="AF10" s="271"/>
      <c r="AG10" s="271"/>
      <c r="AH10" s="271"/>
      <c r="AI10" s="271"/>
      <c r="AJ10" s="271"/>
      <c r="AK10" s="271"/>
      <c r="AL10" s="266"/>
      <c r="AM10" s="266"/>
      <c r="AN10" s="271"/>
      <c r="AO10" s="271"/>
      <c r="AP10" s="271"/>
      <c r="AQ10" s="266"/>
      <c r="AR10" s="266"/>
      <c r="AS10" s="456"/>
      <c r="AT10" s="266"/>
      <c r="AU10" s="266"/>
      <c r="AV10" s="313"/>
      <c r="AW10" s="313"/>
      <c r="AX10" s="266"/>
      <c r="AY10" s="266"/>
      <c r="AZ10" s="313"/>
      <c r="BA10" s="313"/>
      <c r="BB10" s="266"/>
      <c r="BC10" s="266"/>
      <c r="BD10" s="313"/>
      <c r="BE10" s="313"/>
      <c r="BF10" s="266"/>
      <c r="BG10" s="266"/>
      <c r="BH10" s="313"/>
      <c r="BI10" s="313"/>
      <c r="BJ10" s="266"/>
      <c r="BK10" s="266"/>
      <c r="BL10" s="313"/>
      <c r="BM10" s="313"/>
      <c r="BN10" s="266"/>
      <c r="BO10" s="266"/>
      <c r="BP10" s="313"/>
      <c r="BQ10" s="313"/>
      <c r="BR10" s="266"/>
      <c r="BS10" s="266"/>
      <c r="BT10" s="313"/>
      <c r="BU10" s="481"/>
      <c r="BV10" s="313"/>
      <c r="BW10" s="483"/>
      <c r="BX10" s="7"/>
      <c r="BY10" s="315"/>
      <c r="BZ10" s="313"/>
      <c r="CA10" s="483"/>
      <c r="CB10" s="7"/>
      <c r="CC10" s="315"/>
      <c r="CD10" s="313"/>
      <c r="CE10" s="483"/>
      <c r="CF10" s="7"/>
      <c r="CG10" s="315"/>
    </row>
    <row r="11" spans="2:85">
      <c r="B11" s="208" t="s">
        <v>116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314"/>
      <c r="Y11" s="314"/>
      <c r="Z11" s="314"/>
      <c r="AA11" s="314"/>
      <c r="AB11" s="271"/>
      <c r="AC11" s="314"/>
      <c r="AD11" s="271">
        <v>15</v>
      </c>
      <c r="AE11" s="271">
        <v>19</v>
      </c>
      <c r="AF11" s="271">
        <v>1</v>
      </c>
      <c r="AG11" s="271">
        <v>17</v>
      </c>
      <c r="AH11" s="271">
        <v>6</v>
      </c>
      <c r="AI11" s="271"/>
      <c r="AJ11" s="271">
        <v>3</v>
      </c>
      <c r="AK11" s="271">
        <v>34</v>
      </c>
      <c r="AL11" s="266"/>
      <c r="AM11" s="266">
        <v>1</v>
      </c>
      <c r="AN11" s="271">
        <v>39</v>
      </c>
      <c r="AO11" s="271">
        <v>73</v>
      </c>
      <c r="AP11" s="271"/>
      <c r="AQ11" s="266"/>
      <c r="AR11" s="266">
        <v>56</v>
      </c>
      <c r="AS11" s="456">
        <v>51</v>
      </c>
      <c r="AT11" s="266"/>
      <c r="AU11" s="266"/>
      <c r="AV11" s="313">
        <v>57</v>
      </c>
      <c r="AW11" s="313"/>
      <c r="AX11" s="266">
        <v>33</v>
      </c>
      <c r="AY11" s="266"/>
      <c r="AZ11" s="313">
        <v>2</v>
      </c>
      <c r="BA11" s="313">
        <v>35</v>
      </c>
      <c r="BB11" s="266">
        <v>6</v>
      </c>
      <c r="BC11" s="266">
        <v>19</v>
      </c>
      <c r="BD11" s="313">
        <v>94</v>
      </c>
      <c r="BE11" s="313">
        <v>23</v>
      </c>
      <c r="BF11" s="266">
        <v>28</v>
      </c>
      <c r="BG11" s="266"/>
      <c r="BH11" s="313"/>
      <c r="BI11" s="313"/>
      <c r="BJ11" s="266"/>
      <c r="BK11" s="266"/>
      <c r="BL11" s="313"/>
      <c r="BM11" s="313"/>
      <c r="BN11" s="266">
        <v>77</v>
      </c>
      <c r="BO11" s="266">
        <v>6</v>
      </c>
      <c r="BP11" s="313">
        <v>3</v>
      </c>
      <c r="BQ11" s="313"/>
      <c r="BR11" s="266">
        <v>40</v>
      </c>
      <c r="BS11" s="266">
        <v>44</v>
      </c>
      <c r="BT11" s="313"/>
      <c r="BU11" s="481"/>
      <c r="BV11" s="313">
        <v>48</v>
      </c>
      <c r="BW11" s="483">
        <v>60</v>
      </c>
      <c r="BX11" s="7">
        <v>1</v>
      </c>
      <c r="BY11" s="315"/>
      <c r="BZ11" s="313">
        <v>41</v>
      </c>
      <c r="CA11" s="483">
        <v>23</v>
      </c>
      <c r="CB11" s="7">
        <v>61</v>
      </c>
      <c r="CC11" s="315"/>
      <c r="CD11" s="313">
        <v>44</v>
      </c>
      <c r="CE11" s="483">
        <v>34</v>
      </c>
      <c r="CF11" s="7">
        <v>46</v>
      </c>
      <c r="CG11" s="315"/>
    </row>
    <row r="12" spans="2:85">
      <c r="B12" s="208" t="s">
        <v>117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271"/>
      <c r="O12" s="266">
        <v>58</v>
      </c>
      <c r="P12" s="271"/>
      <c r="Q12" s="271">
        <v>61</v>
      </c>
      <c r="R12" s="225">
        <v>94</v>
      </c>
      <c r="S12" s="271">
        <v>65</v>
      </c>
      <c r="T12" s="271"/>
      <c r="U12" s="271"/>
      <c r="V12" s="271">
        <v>62</v>
      </c>
      <c r="W12" s="271">
        <v>136</v>
      </c>
      <c r="X12" s="314">
        <v>52</v>
      </c>
      <c r="Y12" s="313">
        <v>95</v>
      </c>
      <c r="Z12" s="314"/>
      <c r="AA12" s="314"/>
      <c r="AB12" s="271"/>
      <c r="AC12" s="314"/>
      <c r="AD12" s="271">
        <v>12</v>
      </c>
      <c r="AE12" s="271">
        <v>15</v>
      </c>
      <c r="AF12" s="271"/>
      <c r="AG12" s="271"/>
      <c r="AH12" s="271"/>
      <c r="AI12" s="271"/>
      <c r="AJ12" s="271"/>
      <c r="AK12" s="271"/>
      <c r="AL12" s="313">
        <v>26</v>
      </c>
      <c r="AM12" s="266">
        <v>63</v>
      </c>
      <c r="AN12" s="271"/>
      <c r="AO12" s="271"/>
      <c r="AP12" s="266">
        <v>62</v>
      </c>
      <c r="AQ12" s="266">
        <v>63</v>
      </c>
      <c r="AR12" s="266"/>
      <c r="AS12" s="456"/>
      <c r="AT12" s="266">
        <v>65</v>
      </c>
      <c r="AU12" s="266">
        <v>78</v>
      </c>
      <c r="AV12" s="313">
        <v>78</v>
      </c>
      <c r="AW12" s="313">
        <v>30</v>
      </c>
      <c r="AX12" s="266">
        <v>19</v>
      </c>
      <c r="AY12" s="266"/>
      <c r="AZ12" s="313"/>
      <c r="BA12" s="313"/>
      <c r="BB12" s="266">
        <v>77</v>
      </c>
      <c r="BC12" s="266">
        <v>15</v>
      </c>
      <c r="BD12" s="313"/>
      <c r="BE12" s="313"/>
      <c r="BF12" s="266">
        <v>49</v>
      </c>
      <c r="BG12" s="266"/>
      <c r="BH12" s="313"/>
      <c r="BI12" s="313"/>
      <c r="BJ12" s="266"/>
      <c r="BK12" s="266"/>
      <c r="BL12" s="313"/>
      <c r="BM12" s="313"/>
      <c r="BN12" s="266">
        <v>12</v>
      </c>
      <c r="BO12" s="266">
        <v>55</v>
      </c>
      <c r="BP12" s="313"/>
      <c r="BQ12" s="313">
        <v>18</v>
      </c>
      <c r="BR12" s="266">
        <v>22</v>
      </c>
      <c r="BS12" s="266">
        <v>27</v>
      </c>
      <c r="BT12" s="313"/>
      <c r="BU12" s="481"/>
      <c r="BV12" s="313">
        <v>34</v>
      </c>
      <c r="BW12" s="483"/>
      <c r="BX12" s="7"/>
      <c r="BY12" s="315"/>
      <c r="BZ12" s="313">
        <v>51</v>
      </c>
      <c r="CA12" s="483"/>
      <c r="CB12" s="7"/>
      <c r="CC12" s="315"/>
      <c r="CD12" s="266">
        <v>60</v>
      </c>
      <c r="CE12" s="483"/>
      <c r="CF12" s="7"/>
      <c r="CG12" s="315"/>
    </row>
    <row r="13" spans="2:85">
      <c r="B13" s="208" t="s">
        <v>118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225">
        <v>61</v>
      </c>
      <c r="O13" s="271">
        <v>53</v>
      </c>
      <c r="P13" s="271"/>
      <c r="Q13" s="271">
        <v>53</v>
      </c>
      <c r="R13" s="369">
        <v>48</v>
      </c>
      <c r="S13" s="313">
        <v>45</v>
      </c>
      <c r="T13" s="271"/>
      <c r="U13" s="271"/>
      <c r="V13" s="271">
        <v>43</v>
      </c>
      <c r="W13" s="271">
        <v>37</v>
      </c>
      <c r="X13" s="314">
        <v>32</v>
      </c>
      <c r="Y13" s="314">
        <v>36</v>
      </c>
      <c r="Z13" s="314"/>
      <c r="AA13" s="314"/>
      <c r="AB13" s="271"/>
      <c r="AC13" s="314"/>
      <c r="AD13" s="271"/>
      <c r="AE13" s="271">
        <v>4</v>
      </c>
      <c r="AF13" s="271">
        <v>7</v>
      </c>
      <c r="AG13" s="271">
        <v>16</v>
      </c>
      <c r="AH13" s="271">
        <v>1</v>
      </c>
      <c r="AI13" s="271"/>
      <c r="AJ13" s="271"/>
      <c r="AK13" s="271">
        <v>9</v>
      </c>
      <c r="AL13" s="314">
        <v>3</v>
      </c>
      <c r="AM13" s="266">
        <v>23</v>
      </c>
      <c r="AN13" s="271">
        <v>1</v>
      </c>
      <c r="AO13" s="271">
        <v>18</v>
      </c>
      <c r="AP13" s="266">
        <v>11</v>
      </c>
      <c r="AQ13" s="266">
        <v>23</v>
      </c>
      <c r="AR13" s="266"/>
      <c r="AS13" s="456"/>
      <c r="AT13" s="266">
        <v>23</v>
      </c>
      <c r="AU13" s="266">
        <v>47</v>
      </c>
      <c r="AV13" s="313">
        <v>47</v>
      </c>
      <c r="AW13" s="313">
        <v>37</v>
      </c>
      <c r="AX13" s="266">
        <v>14</v>
      </c>
      <c r="AY13" s="266"/>
      <c r="AZ13" s="313"/>
      <c r="BA13" s="313"/>
      <c r="BB13" s="266">
        <v>22</v>
      </c>
      <c r="BC13" s="266">
        <v>8</v>
      </c>
      <c r="BD13" s="313"/>
      <c r="BE13" s="313">
        <v>10</v>
      </c>
      <c r="BF13" s="266">
        <v>14</v>
      </c>
      <c r="BG13" s="266"/>
      <c r="BH13" s="313"/>
      <c r="BI13" s="313"/>
      <c r="BJ13" s="266"/>
      <c r="BK13" s="266"/>
      <c r="BL13" s="313"/>
      <c r="BM13" s="313"/>
      <c r="BN13" s="266"/>
      <c r="BO13" s="266">
        <v>11</v>
      </c>
      <c r="BP13" s="313"/>
      <c r="BQ13" s="313">
        <v>21</v>
      </c>
      <c r="BR13" s="266">
        <v>7</v>
      </c>
      <c r="BS13" s="266">
        <v>2</v>
      </c>
      <c r="BT13" s="313"/>
      <c r="BU13" s="481"/>
      <c r="BV13" s="313">
        <v>25</v>
      </c>
      <c r="BW13" s="483"/>
      <c r="BX13" s="7"/>
      <c r="BY13" s="315"/>
      <c r="BZ13" s="313">
        <v>42</v>
      </c>
      <c r="CA13" s="483"/>
      <c r="CB13" s="7"/>
      <c r="CC13" s="315"/>
      <c r="CD13" s="271">
        <v>14</v>
      </c>
      <c r="CE13" s="483"/>
      <c r="CF13" s="7"/>
      <c r="CG13" s="315"/>
    </row>
    <row r="14" spans="2:85">
      <c r="B14" s="208" t="s">
        <v>119</v>
      </c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369">
        <v>46</v>
      </c>
      <c r="O14" s="271">
        <v>52</v>
      </c>
      <c r="P14" s="271"/>
      <c r="Q14" s="271">
        <v>52</v>
      </c>
      <c r="R14" s="369">
        <v>2</v>
      </c>
      <c r="S14" s="314">
        <v>48</v>
      </c>
      <c r="T14" s="271"/>
      <c r="U14" s="271"/>
      <c r="V14" s="271">
        <v>21</v>
      </c>
      <c r="W14" s="271"/>
      <c r="X14" s="314">
        <v>18</v>
      </c>
      <c r="Y14" s="314"/>
      <c r="Z14" s="314"/>
      <c r="AA14" s="314"/>
      <c r="AB14" s="271"/>
      <c r="AC14" s="314"/>
      <c r="AD14" s="271"/>
      <c r="AE14" s="271"/>
      <c r="AF14" s="271"/>
      <c r="AG14" s="271">
        <v>6</v>
      </c>
      <c r="AH14" s="271"/>
      <c r="AI14" s="271"/>
      <c r="AJ14" s="271"/>
      <c r="AK14" s="271">
        <v>2</v>
      </c>
      <c r="AL14" s="266"/>
      <c r="AM14" s="266">
        <v>2</v>
      </c>
      <c r="AN14" s="271"/>
      <c r="AO14" s="271">
        <v>2</v>
      </c>
      <c r="AP14" s="266"/>
      <c r="AQ14" s="266">
        <v>3</v>
      </c>
      <c r="AR14" s="266">
        <v>1</v>
      </c>
      <c r="AS14" s="456"/>
      <c r="AT14" s="266"/>
      <c r="AU14" s="266"/>
      <c r="AV14" s="313"/>
      <c r="AW14" s="313">
        <v>5</v>
      </c>
      <c r="AX14" s="266"/>
      <c r="AY14" s="266"/>
      <c r="AZ14" s="313"/>
      <c r="BA14" s="313"/>
      <c r="BB14" s="266"/>
      <c r="BC14" s="266">
        <v>29</v>
      </c>
      <c r="BD14" s="313"/>
      <c r="BE14" s="313">
        <v>1</v>
      </c>
      <c r="BF14" s="266"/>
      <c r="BG14" s="266"/>
      <c r="BH14" s="313"/>
      <c r="BI14" s="313"/>
      <c r="BJ14" s="266"/>
      <c r="BK14" s="266"/>
      <c r="BL14" s="313"/>
      <c r="BM14" s="313"/>
      <c r="BN14" s="266"/>
      <c r="BO14" s="266"/>
      <c r="BP14" s="313"/>
      <c r="BQ14" s="313">
        <v>2</v>
      </c>
      <c r="BR14" s="266"/>
      <c r="BS14" s="266"/>
      <c r="BT14" s="313"/>
      <c r="BU14" s="481"/>
      <c r="BV14" s="313"/>
      <c r="BW14" s="483"/>
      <c r="BX14" s="7"/>
      <c r="BY14" s="315"/>
      <c r="BZ14" s="313">
        <v>1</v>
      </c>
      <c r="CA14" s="483"/>
      <c r="CB14" s="7"/>
      <c r="CC14" s="315"/>
      <c r="CD14" s="313"/>
      <c r="CE14" s="483"/>
      <c r="CF14" s="7"/>
      <c r="CG14" s="315"/>
    </row>
    <row r="15" spans="2:85">
      <c r="B15" s="208" t="s">
        <v>120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271"/>
      <c r="O15" s="271"/>
      <c r="P15" s="271"/>
      <c r="Q15" s="271"/>
      <c r="R15" s="271"/>
      <c r="S15" s="271"/>
      <c r="T15" s="271"/>
      <c r="U15" s="271"/>
      <c r="V15" s="271">
        <v>1</v>
      </c>
      <c r="W15" s="271"/>
      <c r="X15" s="314"/>
      <c r="Y15" s="314"/>
      <c r="Z15" s="314"/>
      <c r="AA15" s="314"/>
      <c r="AB15" s="271"/>
      <c r="AC15" s="314"/>
      <c r="AD15" s="271">
        <v>1</v>
      </c>
      <c r="AE15" s="271">
        <v>2</v>
      </c>
      <c r="AF15" s="271"/>
      <c r="AG15" s="271"/>
      <c r="AH15" s="271">
        <v>2</v>
      </c>
      <c r="AI15" s="271"/>
      <c r="AJ15" s="271"/>
      <c r="AK15" s="271"/>
      <c r="AL15" s="266"/>
      <c r="AM15" s="266"/>
      <c r="AN15" s="271"/>
      <c r="AO15" s="271">
        <v>2</v>
      </c>
      <c r="AP15" s="266"/>
      <c r="AQ15" s="266"/>
      <c r="AR15" s="266"/>
      <c r="AS15" s="456"/>
      <c r="AT15" s="266"/>
      <c r="AU15" s="266"/>
      <c r="AV15" s="313"/>
      <c r="AW15" s="313"/>
      <c r="AX15" s="266"/>
      <c r="AY15" s="266"/>
      <c r="AZ15" s="313"/>
      <c r="BA15" s="313">
        <v>1</v>
      </c>
      <c r="BB15" s="266"/>
      <c r="BC15" s="266"/>
      <c r="BD15" s="313"/>
      <c r="BE15" s="313"/>
      <c r="BF15" s="266"/>
      <c r="BG15" s="266"/>
      <c r="BH15" s="313"/>
      <c r="BI15" s="313"/>
      <c r="BJ15" s="266"/>
      <c r="BK15" s="266"/>
      <c r="BL15" s="313"/>
      <c r="BM15" s="313"/>
      <c r="BN15" s="266"/>
      <c r="BO15" s="266"/>
      <c r="BP15" s="313"/>
      <c r="BQ15" s="313">
        <v>2</v>
      </c>
      <c r="BR15" s="266"/>
      <c r="BS15" s="266"/>
      <c r="BT15" s="313"/>
      <c r="BU15" s="481"/>
      <c r="BV15" s="313"/>
      <c r="BW15" s="483"/>
      <c r="BX15" s="7"/>
      <c r="BY15" s="315"/>
      <c r="BZ15" s="313"/>
      <c r="CA15" s="483">
        <v>1</v>
      </c>
      <c r="CB15" s="7"/>
      <c r="CC15" s="315"/>
      <c r="CD15" s="313"/>
      <c r="CE15" s="483"/>
      <c r="CF15" s="7"/>
      <c r="CG15" s="315"/>
    </row>
    <row r="16" spans="2:85">
      <c r="B16" s="208" t="s">
        <v>930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271"/>
      <c r="O16" s="271"/>
      <c r="P16" s="271"/>
      <c r="Q16" s="271"/>
      <c r="R16" s="271"/>
      <c r="S16" s="271"/>
      <c r="T16" s="271"/>
      <c r="U16" s="271"/>
      <c r="V16" s="271"/>
      <c r="W16" s="271">
        <v>1</v>
      </c>
      <c r="X16" s="314"/>
      <c r="Y16" s="314"/>
      <c r="Z16" s="314"/>
      <c r="AA16" s="314"/>
      <c r="AB16" s="271"/>
      <c r="AC16" s="314"/>
      <c r="AD16" s="271"/>
      <c r="AE16" s="271"/>
      <c r="AF16" s="271"/>
      <c r="AG16" s="271"/>
      <c r="AH16" s="271"/>
      <c r="AI16" s="271"/>
      <c r="AJ16" s="271"/>
      <c r="AK16" s="271"/>
      <c r="AL16" s="266"/>
      <c r="AM16" s="266"/>
      <c r="AN16" s="271"/>
      <c r="AO16" s="271"/>
      <c r="AP16" s="266"/>
      <c r="AQ16" s="266"/>
      <c r="AR16" s="266"/>
      <c r="AS16" s="456"/>
      <c r="AT16" s="266"/>
      <c r="AU16" s="266">
        <v>9</v>
      </c>
      <c r="AV16" s="313"/>
      <c r="AW16" s="313"/>
      <c r="AX16" s="266"/>
      <c r="AY16" s="266"/>
      <c r="AZ16" s="313"/>
      <c r="BA16" s="313"/>
      <c r="BB16" s="266"/>
      <c r="BC16" s="266"/>
      <c r="BD16" s="313"/>
      <c r="BE16" s="313"/>
      <c r="BF16" s="266"/>
      <c r="BG16" s="266"/>
      <c r="BH16" s="313"/>
      <c r="BI16" s="313"/>
      <c r="BJ16" s="266"/>
      <c r="BK16" s="266"/>
      <c r="BL16" s="313"/>
      <c r="BM16" s="313"/>
      <c r="BN16" s="266"/>
      <c r="BO16" s="266"/>
      <c r="BP16" s="313"/>
      <c r="BQ16" s="313"/>
      <c r="BR16" s="266"/>
      <c r="BS16" s="266"/>
      <c r="BT16" s="313"/>
      <c r="BU16" s="481"/>
      <c r="BV16" s="313"/>
      <c r="BW16" s="483"/>
      <c r="BX16" s="7"/>
      <c r="BY16" s="315"/>
      <c r="BZ16" s="313"/>
      <c r="CA16" s="483"/>
      <c r="CB16" s="7"/>
      <c r="CC16" s="315"/>
      <c r="CD16" s="313"/>
      <c r="CE16" s="483"/>
      <c r="CF16" s="7"/>
      <c r="CG16" s="315"/>
    </row>
    <row r="17" spans="1:85">
      <c r="B17" s="208" t="s">
        <v>122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271"/>
      <c r="O17" s="271"/>
      <c r="P17" s="271"/>
      <c r="Q17" s="271"/>
      <c r="R17" s="271"/>
      <c r="S17" s="271">
        <v>30</v>
      </c>
      <c r="T17" s="271"/>
      <c r="U17" s="271"/>
      <c r="V17" s="271">
        <v>31</v>
      </c>
      <c r="W17" s="271">
        <v>21</v>
      </c>
      <c r="X17" s="314">
        <v>40</v>
      </c>
      <c r="Y17" s="314">
        <v>26</v>
      </c>
      <c r="Z17" s="314"/>
      <c r="AA17" s="314"/>
      <c r="AB17" s="271"/>
      <c r="AC17" s="314"/>
      <c r="AD17" s="271">
        <v>22</v>
      </c>
      <c r="AE17" s="271"/>
      <c r="AF17" s="271"/>
      <c r="AG17" s="271">
        <v>43</v>
      </c>
      <c r="AH17" s="271">
        <v>9</v>
      </c>
      <c r="AI17" s="271"/>
      <c r="AJ17" s="271"/>
      <c r="AK17" s="271">
        <v>33</v>
      </c>
      <c r="AL17" s="266">
        <v>65</v>
      </c>
      <c r="AM17" s="266">
        <v>10</v>
      </c>
      <c r="AN17" s="271">
        <v>30</v>
      </c>
      <c r="AO17" s="271">
        <v>35</v>
      </c>
      <c r="AP17" s="266">
        <v>57</v>
      </c>
      <c r="AQ17" s="266">
        <v>40</v>
      </c>
      <c r="AR17" s="266">
        <v>8</v>
      </c>
      <c r="AS17" s="456">
        <v>61</v>
      </c>
      <c r="AT17" s="266">
        <v>39</v>
      </c>
      <c r="AU17" s="266">
        <v>43</v>
      </c>
      <c r="AV17" s="313">
        <v>11</v>
      </c>
      <c r="AW17" s="313"/>
      <c r="AX17" s="266">
        <v>65</v>
      </c>
      <c r="AY17" s="266"/>
      <c r="AZ17" s="313">
        <v>1</v>
      </c>
      <c r="BA17" s="313"/>
      <c r="BB17" s="266">
        <v>36</v>
      </c>
      <c r="BC17" s="266">
        <v>17</v>
      </c>
      <c r="BD17" s="313"/>
      <c r="BE17" s="313">
        <v>58</v>
      </c>
      <c r="BF17" s="266">
        <v>60</v>
      </c>
      <c r="BG17" s="266"/>
      <c r="BH17" s="313"/>
      <c r="BI17" s="313"/>
      <c r="BJ17" s="266"/>
      <c r="BK17" s="266"/>
      <c r="BL17" s="313"/>
      <c r="BM17" s="313"/>
      <c r="BN17" s="266">
        <v>18</v>
      </c>
      <c r="BO17" s="266">
        <v>58</v>
      </c>
      <c r="BP17" s="313"/>
      <c r="BQ17" s="313">
        <v>22</v>
      </c>
      <c r="BR17" s="266">
        <v>31</v>
      </c>
      <c r="BS17" s="266">
        <v>40</v>
      </c>
      <c r="BT17" s="313"/>
      <c r="BU17" s="481"/>
      <c r="BV17" s="313">
        <v>33</v>
      </c>
      <c r="BW17" s="483">
        <v>29</v>
      </c>
      <c r="BX17" s="7">
        <v>2</v>
      </c>
      <c r="BY17" s="315"/>
      <c r="BZ17" s="313">
        <v>35</v>
      </c>
      <c r="CA17" s="483">
        <v>62</v>
      </c>
      <c r="CB17" s="7">
        <v>7</v>
      </c>
      <c r="CC17" s="315"/>
      <c r="CD17" s="313">
        <v>29</v>
      </c>
      <c r="CE17" s="483">
        <v>81</v>
      </c>
      <c r="CF17" s="7">
        <v>25</v>
      </c>
      <c r="CG17" s="315"/>
    </row>
    <row r="18" spans="1:85">
      <c r="B18" s="208" t="s">
        <v>123</v>
      </c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271"/>
      <c r="O18" s="271"/>
      <c r="P18" s="271"/>
      <c r="Q18" s="271"/>
      <c r="R18" s="271"/>
      <c r="S18" s="271">
        <v>1</v>
      </c>
      <c r="T18" s="271"/>
      <c r="U18" s="271"/>
      <c r="V18" s="271"/>
      <c r="W18" s="271"/>
      <c r="X18" s="314">
        <v>1</v>
      </c>
      <c r="Y18" s="314"/>
      <c r="Z18" s="314"/>
      <c r="AA18" s="314"/>
      <c r="AB18" s="271"/>
      <c r="AC18" s="314"/>
      <c r="AD18" s="271">
        <v>24</v>
      </c>
      <c r="AE18" s="271">
        <v>41</v>
      </c>
      <c r="AF18" s="271"/>
      <c r="AG18" s="271"/>
      <c r="AH18" s="271">
        <v>3</v>
      </c>
      <c r="AI18" s="271"/>
      <c r="AJ18" s="271"/>
      <c r="AK18" s="271">
        <v>1</v>
      </c>
      <c r="AL18" s="266"/>
      <c r="AM18" s="266">
        <v>1</v>
      </c>
      <c r="AN18" s="271">
        <v>11</v>
      </c>
      <c r="AO18" s="271"/>
      <c r="AP18" s="271"/>
      <c r="AQ18" s="271"/>
      <c r="AR18" s="271"/>
      <c r="AS18" s="457">
        <v>11</v>
      </c>
      <c r="AT18" s="266"/>
      <c r="AU18" s="266">
        <v>3</v>
      </c>
      <c r="AV18" s="313">
        <v>5</v>
      </c>
      <c r="AW18" s="313">
        <v>1</v>
      </c>
      <c r="AX18" s="266">
        <v>68</v>
      </c>
      <c r="AY18" s="266"/>
      <c r="AZ18" s="313"/>
      <c r="BA18" s="313">
        <v>40</v>
      </c>
      <c r="BB18" s="266">
        <v>37</v>
      </c>
      <c r="BC18" s="266">
        <v>2</v>
      </c>
      <c r="BD18" s="313"/>
      <c r="BE18" s="313">
        <v>8</v>
      </c>
      <c r="BF18" s="266">
        <v>64</v>
      </c>
      <c r="BG18" s="266"/>
      <c r="BH18" s="313"/>
      <c r="BI18" s="313"/>
      <c r="BJ18" s="266"/>
      <c r="BK18" s="266"/>
      <c r="BL18" s="313"/>
      <c r="BM18" s="313"/>
      <c r="BN18" s="266">
        <v>50</v>
      </c>
      <c r="BO18" s="266">
        <v>7</v>
      </c>
      <c r="BP18" s="313"/>
      <c r="BQ18" s="313">
        <v>11</v>
      </c>
      <c r="BR18" s="266">
        <v>6</v>
      </c>
      <c r="BS18" s="266">
        <v>39</v>
      </c>
      <c r="BT18" s="313"/>
      <c r="BU18" s="481"/>
      <c r="BV18" s="313">
        <v>24</v>
      </c>
      <c r="BW18" s="483">
        <v>2</v>
      </c>
      <c r="BX18" s="7">
        <v>1</v>
      </c>
      <c r="BY18" s="315"/>
      <c r="BZ18" s="313">
        <v>34</v>
      </c>
      <c r="CA18" s="483">
        <v>4</v>
      </c>
      <c r="CB18" s="7">
        <v>21</v>
      </c>
      <c r="CC18" s="315"/>
      <c r="CD18" s="313">
        <v>26</v>
      </c>
      <c r="CE18" s="483">
        <v>1</v>
      </c>
      <c r="CF18" s="7">
        <v>7</v>
      </c>
      <c r="CG18" s="315"/>
    </row>
    <row r="19" spans="1:85">
      <c r="B19" s="208" t="s">
        <v>124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271"/>
      <c r="O19" s="271"/>
      <c r="P19" s="271"/>
      <c r="Q19" s="271"/>
      <c r="R19" s="271"/>
      <c r="S19" s="271"/>
      <c r="T19" s="271"/>
      <c r="U19" s="271"/>
      <c r="V19" s="271"/>
      <c r="W19" s="271"/>
      <c r="X19" s="314"/>
      <c r="Y19" s="314"/>
      <c r="Z19" s="314"/>
      <c r="AA19" s="314"/>
      <c r="AB19" s="271"/>
      <c r="AC19" s="314"/>
      <c r="AD19" s="271"/>
      <c r="AE19" s="271"/>
      <c r="AF19" s="271"/>
      <c r="AG19" s="271"/>
      <c r="AH19" s="271"/>
      <c r="AI19" s="271"/>
      <c r="AJ19" s="271"/>
      <c r="AK19" s="271"/>
      <c r="AL19" s="266"/>
      <c r="AM19" s="266"/>
      <c r="AN19" s="271"/>
      <c r="AO19" s="271"/>
      <c r="AP19" s="271"/>
      <c r="AQ19" s="266"/>
      <c r="AR19" s="266"/>
      <c r="AS19" s="456"/>
      <c r="AT19" s="266"/>
      <c r="AU19" s="266"/>
      <c r="AV19" s="313"/>
      <c r="AW19" s="313"/>
      <c r="AX19" s="266">
        <v>1</v>
      </c>
      <c r="AY19" s="266"/>
      <c r="AZ19" s="313"/>
      <c r="BA19" s="313">
        <v>4</v>
      </c>
      <c r="BB19" s="266">
        <v>3</v>
      </c>
      <c r="BC19" s="266">
        <v>8</v>
      </c>
      <c r="BD19" s="313"/>
      <c r="BE19" s="313">
        <v>5</v>
      </c>
      <c r="BF19" s="266"/>
      <c r="BG19" s="266"/>
      <c r="BH19" s="313"/>
      <c r="BI19" s="313"/>
      <c r="BJ19" s="266"/>
      <c r="BK19" s="266"/>
      <c r="BL19" s="313"/>
      <c r="BM19" s="313"/>
      <c r="BN19" s="266">
        <v>12</v>
      </c>
      <c r="BO19" s="266"/>
      <c r="BP19" s="313">
        <v>3</v>
      </c>
      <c r="BQ19" s="313">
        <v>15</v>
      </c>
      <c r="BR19" s="266">
        <v>15</v>
      </c>
      <c r="BS19" s="266"/>
      <c r="BT19" s="313"/>
      <c r="BU19" s="313"/>
      <c r="BV19" s="313">
        <v>16</v>
      </c>
      <c r="BW19" s="456"/>
      <c r="BX19" s="7"/>
      <c r="BY19" s="315"/>
      <c r="BZ19" s="313">
        <v>3</v>
      </c>
      <c r="CA19" s="456"/>
      <c r="CB19" s="7"/>
      <c r="CC19" s="315"/>
      <c r="CD19" s="313">
        <v>2</v>
      </c>
      <c r="CE19" s="456"/>
      <c r="CF19" s="7"/>
      <c r="CG19" s="315"/>
    </row>
    <row r="20" spans="1:85">
      <c r="B20" s="208" t="s">
        <v>125</v>
      </c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271"/>
      <c r="O20" s="271"/>
      <c r="P20" s="271"/>
      <c r="Q20" s="271">
        <v>50</v>
      </c>
      <c r="R20" s="271"/>
      <c r="S20" s="271"/>
      <c r="T20" s="271"/>
      <c r="U20" s="271"/>
      <c r="V20" s="271"/>
      <c r="W20" s="271">
        <v>9</v>
      </c>
      <c r="X20" s="314"/>
      <c r="Y20" s="314">
        <v>23</v>
      </c>
      <c r="Z20" s="314"/>
      <c r="AA20" s="314"/>
      <c r="AB20" s="271"/>
      <c r="AC20" s="314"/>
      <c r="AD20" s="271"/>
      <c r="AE20" s="271"/>
      <c r="AF20" s="271"/>
      <c r="AG20" s="271"/>
      <c r="AH20" s="271"/>
      <c r="AI20" s="271"/>
      <c r="AJ20" s="271"/>
      <c r="AK20" s="271"/>
      <c r="AL20" s="266"/>
      <c r="AM20" s="266"/>
      <c r="AN20" s="271"/>
      <c r="AO20" s="271"/>
      <c r="AP20" s="271"/>
      <c r="AQ20" s="266"/>
      <c r="AR20" s="266"/>
      <c r="AS20" s="456"/>
      <c r="AT20" s="266">
        <v>3</v>
      </c>
      <c r="AU20" s="266">
        <v>12</v>
      </c>
      <c r="AV20" s="313"/>
      <c r="AW20" s="313"/>
      <c r="AX20" s="266"/>
      <c r="AY20" s="266"/>
      <c r="AZ20" s="313"/>
      <c r="BA20" s="313"/>
      <c r="BB20" s="266"/>
      <c r="BC20" s="266">
        <v>13</v>
      </c>
      <c r="BD20" s="313"/>
      <c r="BE20" s="313"/>
      <c r="BF20" s="266"/>
      <c r="BG20" s="266"/>
      <c r="BH20" s="313"/>
      <c r="BI20" s="313"/>
      <c r="BJ20" s="266"/>
      <c r="BK20" s="266"/>
      <c r="BL20" s="313"/>
      <c r="BM20" s="313"/>
      <c r="BN20" s="266"/>
      <c r="BO20" s="266">
        <v>5</v>
      </c>
      <c r="BP20" s="313"/>
      <c r="BQ20" s="313"/>
      <c r="BR20" s="266"/>
      <c r="BS20" s="266"/>
      <c r="BT20" s="313"/>
      <c r="BU20" s="313"/>
      <c r="BV20" s="313"/>
      <c r="BW20" s="456"/>
      <c r="BX20" s="7"/>
      <c r="BY20" s="315"/>
      <c r="BZ20" s="313">
        <v>2</v>
      </c>
      <c r="CA20" s="456"/>
      <c r="CB20" s="7"/>
      <c r="CC20" s="315"/>
      <c r="CD20" s="313"/>
      <c r="CE20" s="456"/>
      <c r="CF20" s="7"/>
      <c r="CG20" s="315"/>
    </row>
    <row r="21" spans="1:85">
      <c r="B21" s="208" t="s">
        <v>47</v>
      </c>
      <c r="C21" s="136">
        <v>103</v>
      </c>
      <c r="D21" s="136"/>
      <c r="E21" s="136"/>
      <c r="F21" s="136"/>
      <c r="G21" s="136"/>
      <c r="H21" s="136">
        <v>123</v>
      </c>
      <c r="I21" s="136">
        <v>134</v>
      </c>
      <c r="J21" s="136">
        <v>143</v>
      </c>
      <c r="K21" s="136">
        <v>177</v>
      </c>
      <c r="L21" s="373">
        <v>158</v>
      </c>
      <c r="M21" s="373">
        <v>190</v>
      </c>
      <c r="N21" s="225">
        <v>56</v>
      </c>
      <c r="O21" s="266">
        <v>50</v>
      </c>
      <c r="P21" s="271"/>
      <c r="Q21" s="271">
        <v>50</v>
      </c>
      <c r="R21" s="225">
        <v>3</v>
      </c>
      <c r="S21" s="271">
        <v>40</v>
      </c>
      <c r="T21" s="271"/>
      <c r="U21" s="271"/>
      <c r="V21" s="271">
        <v>32</v>
      </c>
      <c r="W21" s="271">
        <v>1</v>
      </c>
      <c r="X21" s="314">
        <v>33</v>
      </c>
      <c r="Y21" s="314">
        <v>5</v>
      </c>
      <c r="Z21" s="314"/>
      <c r="AA21" s="314"/>
      <c r="AB21" s="271"/>
      <c r="AC21" s="314"/>
      <c r="AD21" s="271"/>
      <c r="AE21" s="271"/>
      <c r="AF21" s="271"/>
      <c r="AG21" s="271">
        <v>2</v>
      </c>
      <c r="AH21" s="271"/>
      <c r="AI21" s="271"/>
      <c r="AJ21" s="271"/>
      <c r="AK21" s="271"/>
      <c r="AL21" s="266"/>
      <c r="AM21" s="266">
        <v>4</v>
      </c>
      <c r="AN21" s="271"/>
      <c r="AO21" s="271"/>
      <c r="AP21" s="271"/>
      <c r="AQ21" s="266"/>
      <c r="AR21" s="266"/>
      <c r="AS21" s="456"/>
      <c r="AT21" s="266">
        <v>3</v>
      </c>
      <c r="AU21" s="266">
        <v>2</v>
      </c>
      <c r="AV21" s="313"/>
      <c r="AW21" s="313"/>
      <c r="AX21" s="266">
        <v>1</v>
      </c>
      <c r="AY21" s="266"/>
      <c r="AZ21" s="313"/>
      <c r="BA21" s="313"/>
      <c r="BB21" s="266"/>
      <c r="BC21" s="266">
        <v>16</v>
      </c>
      <c r="BD21" s="313"/>
      <c r="BE21" s="313"/>
      <c r="BF21" s="266"/>
      <c r="BG21" s="266"/>
      <c r="BH21" s="313"/>
      <c r="BI21" s="313"/>
      <c r="BJ21" s="266"/>
      <c r="BK21" s="266"/>
      <c r="BL21" s="313"/>
      <c r="BM21" s="313"/>
      <c r="BN21" s="266"/>
      <c r="BO21" s="266"/>
      <c r="BP21" s="313"/>
      <c r="BQ21" s="313"/>
      <c r="BR21" s="266"/>
      <c r="BS21" s="266"/>
      <c r="BT21" s="313"/>
      <c r="BU21" s="313"/>
      <c r="BV21" s="266"/>
      <c r="BW21" s="266"/>
      <c r="BX21" s="314"/>
      <c r="BY21" s="313"/>
      <c r="BZ21" s="266"/>
      <c r="CA21" s="266"/>
      <c r="CB21" s="314"/>
      <c r="CC21" s="313"/>
      <c r="CD21" s="266"/>
      <c r="CE21" s="266"/>
      <c r="CF21" s="314"/>
      <c r="CG21" s="313"/>
    </row>
    <row r="22" spans="1:85">
      <c r="B22" s="208" t="s">
        <v>126</v>
      </c>
      <c r="C22" s="136">
        <v>138</v>
      </c>
      <c r="D22" s="136"/>
      <c r="E22" s="136"/>
      <c r="F22" s="136"/>
      <c r="G22" s="136"/>
      <c r="H22" s="136">
        <v>182</v>
      </c>
      <c r="I22" s="136">
        <v>191</v>
      </c>
      <c r="J22" s="136">
        <v>168</v>
      </c>
      <c r="K22" s="136">
        <v>123</v>
      </c>
      <c r="L22" s="374">
        <v>157</v>
      </c>
      <c r="M22" s="374">
        <v>225</v>
      </c>
      <c r="N22" s="369">
        <v>93</v>
      </c>
      <c r="O22" s="266">
        <v>70</v>
      </c>
      <c r="P22" s="271"/>
      <c r="Q22" s="271"/>
      <c r="R22" s="369">
        <v>77</v>
      </c>
      <c r="S22" s="271">
        <v>50</v>
      </c>
      <c r="T22" s="271"/>
      <c r="U22" s="271"/>
      <c r="V22" s="271">
        <v>43</v>
      </c>
      <c r="W22" s="271">
        <v>14</v>
      </c>
      <c r="X22" s="314">
        <v>32</v>
      </c>
      <c r="Y22" s="314">
        <v>21</v>
      </c>
      <c r="Z22" s="314"/>
      <c r="AA22" s="314"/>
      <c r="AB22" s="271"/>
      <c r="AC22" s="314"/>
      <c r="AD22" s="271">
        <v>9</v>
      </c>
      <c r="AE22" s="271">
        <v>26</v>
      </c>
      <c r="AF22" s="271">
        <v>2</v>
      </c>
      <c r="AG22" s="271">
        <v>21</v>
      </c>
      <c r="AH22" s="271"/>
      <c r="AI22" s="271"/>
      <c r="AJ22" s="271"/>
      <c r="AK22" s="271">
        <v>10</v>
      </c>
      <c r="AL22" s="266"/>
      <c r="AM22" s="266">
        <v>12</v>
      </c>
      <c r="AN22" s="271">
        <v>4</v>
      </c>
      <c r="AO22" s="271">
        <v>7</v>
      </c>
      <c r="AP22" s="271"/>
      <c r="AQ22" s="266">
        <v>13</v>
      </c>
      <c r="AR22" s="266"/>
      <c r="AS22" s="456"/>
      <c r="AT22" s="266">
        <v>2</v>
      </c>
      <c r="AU22" s="266">
        <v>17</v>
      </c>
      <c r="AV22" s="313"/>
      <c r="AW22" s="313"/>
      <c r="AX22" s="266">
        <v>2</v>
      </c>
      <c r="AY22" s="266"/>
      <c r="AZ22" s="313"/>
      <c r="BA22" s="313"/>
      <c r="BB22" s="266"/>
      <c r="BC22" s="266">
        <v>41</v>
      </c>
      <c r="BD22" s="313"/>
      <c r="BE22" s="313">
        <v>19</v>
      </c>
      <c r="BF22" s="266"/>
      <c r="BG22" s="266"/>
      <c r="BH22" s="313"/>
      <c r="BI22" s="313"/>
      <c r="BJ22" s="266"/>
      <c r="BK22" s="266"/>
      <c r="BL22" s="313"/>
      <c r="BM22" s="313"/>
      <c r="BN22" s="266"/>
      <c r="BO22" s="266">
        <v>20</v>
      </c>
      <c r="BP22" s="313"/>
      <c r="BQ22" s="313"/>
      <c r="BR22" s="266">
        <v>5</v>
      </c>
      <c r="BS22" s="266"/>
      <c r="BT22" s="313"/>
      <c r="BU22" s="313"/>
      <c r="BV22" s="266"/>
      <c r="BW22" s="266"/>
      <c r="BX22" s="313"/>
      <c r="BY22" s="313"/>
      <c r="BZ22" s="266">
        <v>16</v>
      </c>
      <c r="CA22" s="266"/>
      <c r="CB22" s="313"/>
      <c r="CC22" s="313"/>
      <c r="CD22" s="266">
        <v>8</v>
      </c>
      <c r="CE22" s="266"/>
      <c r="CF22" s="313"/>
      <c r="CG22" s="313"/>
    </row>
    <row r="23" spans="1:85">
      <c r="B23" s="208" t="s">
        <v>127</v>
      </c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271"/>
      <c r="O23" s="271"/>
      <c r="P23" s="271"/>
      <c r="Q23" s="271">
        <v>2</v>
      </c>
      <c r="R23" s="271"/>
      <c r="S23" s="271"/>
      <c r="T23" s="271"/>
      <c r="U23" s="271"/>
      <c r="V23" s="271"/>
      <c r="W23" s="271"/>
      <c r="X23" s="314"/>
      <c r="Y23" s="314"/>
      <c r="Z23" s="314"/>
      <c r="AA23" s="314"/>
      <c r="AB23" s="271"/>
      <c r="AC23" s="314"/>
      <c r="AD23" s="271">
        <v>1</v>
      </c>
      <c r="AE23" s="271"/>
      <c r="AF23" s="271"/>
      <c r="AG23" s="271"/>
      <c r="AH23" s="271"/>
      <c r="AI23" s="271"/>
      <c r="AJ23" s="271"/>
      <c r="AK23" s="271"/>
      <c r="AL23" s="266"/>
      <c r="AM23" s="266"/>
      <c r="AN23" s="271"/>
      <c r="AO23" s="271"/>
      <c r="AP23" s="271"/>
      <c r="AQ23" s="266"/>
      <c r="AR23" s="266"/>
      <c r="AS23" s="456"/>
      <c r="AT23" s="266"/>
      <c r="AU23" s="266">
        <v>1</v>
      </c>
      <c r="AV23" s="313"/>
      <c r="AW23" s="313"/>
      <c r="AX23" s="266"/>
      <c r="AY23" s="266"/>
      <c r="AZ23" s="313"/>
      <c r="BA23" s="313"/>
      <c r="BB23" s="266"/>
      <c r="BC23" s="266"/>
      <c r="BD23" s="313"/>
      <c r="BE23" s="313"/>
      <c r="BF23" s="266"/>
      <c r="BG23" s="266"/>
      <c r="BH23" s="313"/>
      <c r="BI23" s="313"/>
      <c r="BJ23" s="266"/>
      <c r="BK23" s="266"/>
      <c r="BL23" s="313"/>
      <c r="BM23" s="313"/>
      <c r="BN23" s="266"/>
      <c r="BO23" s="266"/>
      <c r="BP23" s="313"/>
      <c r="BQ23" s="313"/>
      <c r="BR23" s="266"/>
      <c r="BS23" s="266"/>
      <c r="BT23" s="313"/>
      <c r="BU23" s="313"/>
      <c r="BV23" s="266"/>
      <c r="BW23" s="266"/>
      <c r="BX23" s="313"/>
      <c r="BY23" s="313"/>
      <c r="BZ23" s="266"/>
      <c r="CA23" s="266"/>
      <c r="CB23" s="313"/>
      <c r="CC23" s="313"/>
      <c r="CD23" s="266"/>
      <c r="CE23" s="266"/>
      <c r="CF23" s="313"/>
      <c r="CG23" s="313"/>
    </row>
    <row r="24" spans="1:85">
      <c r="B24" s="208" t="s">
        <v>128</v>
      </c>
      <c r="C24" s="136"/>
      <c r="D24" s="137"/>
      <c r="E24" s="137"/>
      <c r="F24" s="137"/>
      <c r="G24" s="137"/>
      <c r="H24" s="137"/>
      <c r="I24" s="136"/>
      <c r="J24" s="136"/>
      <c r="K24" s="136"/>
      <c r="L24" s="136"/>
      <c r="M24" s="136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314"/>
      <c r="Y24" s="314"/>
      <c r="Z24" s="314"/>
      <c r="AA24" s="314"/>
      <c r="AB24" s="271"/>
      <c r="AC24" s="314"/>
      <c r="AD24" s="271"/>
      <c r="AE24" s="271"/>
      <c r="AF24" s="271"/>
      <c r="AG24" s="271"/>
      <c r="AH24" s="271"/>
      <c r="AI24" s="271"/>
      <c r="AJ24" s="271"/>
      <c r="AK24" s="271"/>
      <c r="AL24" s="266"/>
      <c r="AM24" s="266"/>
      <c r="AN24" s="271"/>
      <c r="AO24" s="271"/>
      <c r="AP24" s="271"/>
      <c r="AQ24" s="266"/>
      <c r="AR24" s="266"/>
      <c r="AS24" s="456"/>
      <c r="AT24" s="266"/>
      <c r="AU24" s="266"/>
      <c r="AV24" s="313"/>
      <c r="AW24" s="313"/>
      <c r="AX24" s="266"/>
      <c r="AY24" s="266"/>
      <c r="AZ24" s="313"/>
      <c r="BA24" s="313"/>
      <c r="BB24" s="266"/>
      <c r="BC24" s="266"/>
      <c r="BD24" s="313"/>
      <c r="BE24" s="313"/>
      <c r="BF24" s="266"/>
      <c r="BG24" s="266"/>
      <c r="BH24" s="313"/>
      <c r="BI24" s="313"/>
      <c r="BJ24" s="266"/>
      <c r="BK24" s="266"/>
      <c r="BL24" s="313"/>
      <c r="BM24" s="313"/>
      <c r="BN24" s="266"/>
      <c r="BO24" s="266"/>
      <c r="BP24" s="313"/>
      <c r="BQ24" s="313"/>
      <c r="BR24" s="266"/>
      <c r="BS24" s="266"/>
      <c r="BT24" s="313"/>
      <c r="BU24" s="313"/>
      <c r="BV24" s="266"/>
      <c r="BW24" s="266"/>
      <c r="BX24" s="313"/>
      <c r="BY24" s="313"/>
      <c r="BZ24" s="266"/>
      <c r="CA24" s="266"/>
      <c r="CB24" s="313"/>
      <c r="CC24" s="313"/>
      <c r="CD24" s="266"/>
      <c r="CE24" s="266"/>
      <c r="CF24" s="313"/>
      <c r="CG24" s="313"/>
    </row>
    <row r="25" spans="1:85">
      <c r="B25" s="208" t="s">
        <v>129</v>
      </c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314"/>
      <c r="Y25" s="314"/>
      <c r="Z25" s="314"/>
      <c r="AA25" s="314"/>
      <c r="AB25" s="271"/>
      <c r="AC25" s="314"/>
      <c r="AD25" s="271"/>
      <c r="AE25" s="271"/>
      <c r="AF25" s="271"/>
      <c r="AG25" s="271"/>
      <c r="AH25" s="271"/>
      <c r="AI25" s="271"/>
      <c r="AJ25" s="271"/>
      <c r="AK25" s="271"/>
      <c r="AL25" s="266"/>
      <c r="AM25" s="266"/>
      <c r="AN25" s="271"/>
      <c r="AO25" s="271"/>
      <c r="AP25" s="271"/>
      <c r="AQ25" s="266"/>
      <c r="AR25" s="266"/>
      <c r="AS25" s="456"/>
      <c r="AT25" s="266"/>
      <c r="AU25" s="266"/>
      <c r="AV25" s="313"/>
      <c r="AW25" s="313"/>
      <c r="AX25" s="266"/>
      <c r="AY25" s="266"/>
      <c r="AZ25" s="313"/>
      <c r="BA25" s="313"/>
      <c r="BB25" s="266"/>
      <c r="BC25" s="266"/>
      <c r="BD25" s="313"/>
      <c r="BE25" s="313"/>
      <c r="BF25" s="266"/>
      <c r="BG25" s="266"/>
      <c r="BH25" s="313"/>
      <c r="BI25" s="313"/>
      <c r="BJ25" s="266"/>
      <c r="BK25" s="266"/>
      <c r="BL25" s="313"/>
      <c r="BM25" s="313"/>
      <c r="BN25" s="266"/>
      <c r="BO25" s="266"/>
      <c r="BP25" s="313"/>
      <c r="BQ25" s="313"/>
      <c r="BR25" s="266"/>
      <c r="BS25" s="266"/>
      <c r="BT25" s="313"/>
      <c r="BU25" s="313"/>
      <c r="BV25" s="266"/>
      <c r="BW25" s="266"/>
      <c r="BX25" s="313"/>
      <c r="BY25" s="313"/>
      <c r="BZ25" s="266"/>
      <c r="CA25" s="266"/>
      <c r="CB25" s="313"/>
      <c r="CC25" s="313"/>
      <c r="CD25" s="266"/>
      <c r="CE25" s="266"/>
      <c r="CF25" s="313"/>
      <c r="CG25" s="313"/>
    </row>
    <row r="26" spans="1:85">
      <c r="B26" s="208" t="s">
        <v>130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314"/>
      <c r="Y26" s="314"/>
      <c r="Z26" s="314"/>
      <c r="AA26" s="314"/>
      <c r="AB26" s="271"/>
      <c r="AC26" s="314"/>
      <c r="AD26" s="271"/>
      <c r="AE26" s="271"/>
      <c r="AF26" s="271"/>
      <c r="AG26" s="271"/>
      <c r="AH26" s="271"/>
      <c r="AI26" s="271"/>
      <c r="AJ26" s="271"/>
      <c r="AK26" s="271"/>
      <c r="AL26" s="266"/>
      <c r="AM26" s="266"/>
      <c r="AN26" s="271"/>
      <c r="AO26" s="271"/>
      <c r="AP26" s="271"/>
      <c r="AQ26" s="266"/>
      <c r="AR26" s="266"/>
      <c r="AS26" s="456"/>
      <c r="AT26" s="266"/>
      <c r="AU26" s="266"/>
      <c r="AV26" s="313"/>
      <c r="AW26" s="313"/>
      <c r="AX26" s="266"/>
      <c r="AY26" s="266"/>
      <c r="AZ26" s="313"/>
      <c r="BA26" s="313"/>
      <c r="BB26" s="266"/>
      <c r="BC26" s="266"/>
      <c r="BD26" s="313"/>
      <c r="BE26" s="313"/>
      <c r="BF26" s="266"/>
      <c r="BG26" s="266"/>
      <c r="BH26" s="313"/>
      <c r="BI26" s="313"/>
      <c r="BJ26" s="266"/>
      <c r="BK26" s="266"/>
      <c r="BL26" s="313"/>
      <c r="BM26" s="313"/>
      <c r="BN26" s="266"/>
      <c r="BO26" s="266"/>
      <c r="BP26" s="313"/>
      <c r="BQ26" s="313"/>
      <c r="BR26" s="266"/>
      <c r="BS26" s="266"/>
      <c r="BT26" s="313"/>
      <c r="BU26" s="313"/>
      <c r="BV26" s="266"/>
      <c r="BW26" s="266"/>
      <c r="BX26" s="313"/>
      <c r="BY26" s="313"/>
      <c r="BZ26" s="266"/>
      <c r="CA26" s="266"/>
      <c r="CB26" s="313"/>
      <c r="CC26" s="313"/>
      <c r="CD26" s="266"/>
      <c r="CE26" s="266"/>
      <c r="CF26" s="313"/>
      <c r="CG26" s="313"/>
    </row>
    <row r="27" spans="1:85">
      <c r="B27" s="209" t="s">
        <v>140</v>
      </c>
      <c r="C27" s="207">
        <f>SUM(C4:C26)</f>
        <v>241</v>
      </c>
      <c r="D27" s="207">
        <f t="shared" ref="D27:K27" si="0">SUM(D4:D26)</f>
        <v>0</v>
      </c>
      <c r="E27" s="207">
        <f t="shared" si="0"/>
        <v>0</v>
      </c>
      <c r="F27" s="207">
        <f t="shared" si="0"/>
        <v>0</v>
      </c>
      <c r="G27" s="207">
        <f t="shared" si="0"/>
        <v>0</v>
      </c>
      <c r="H27" s="207">
        <f t="shared" si="0"/>
        <v>305</v>
      </c>
      <c r="I27" s="207">
        <f t="shared" si="0"/>
        <v>325</v>
      </c>
      <c r="J27" s="207">
        <f t="shared" si="0"/>
        <v>311</v>
      </c>
      <c r="K27" s="207">
        <f t="shared" si="0"/>
        <v>300</v>
      </c>
      <c r="L27" s="207">
        <f t="shared" ref="L27:S27" si="1">SUM(L4:L26)</f>
        <v>315</v>
      </c>
      <c r="M27" s="207">
        <f t="shared" si="1"/>
        <v>415</v>
      </c>
      <c r="N27" s="207">
        <f t="shared" si="1"/>
        <v>256</v>
      </c>
      <c r="O27" s="207">
        <f t="shared" si="1"/>
        <v>283</v>
      </c>
      <c r="P27" s="207">
        <f t="shared" si="1"/>
        <v>0</v>
      </c>
      <c r="Q27" s="207">
        <f t="shared" si="1"/>
        <v>268</v>
      </c>
      <c r="R27" s="207">
        <f t="shared" si="1"/>
        <v>224</v>
      </c>
      <c r="S27" s="207">
        <f t="shared" si="1"/>
        <v>299</v>
      </c>
      <c r="T27" s="207">
        <f t="shared" ref="T27:W27" si="2">SUM(T4:T26)</f>
        <v>0</v>
      </c>
      <c r="U27" s="207">
        <f t="shared" si="2"/>
        <v>0</v>
      </c>
      <c r="V27" s="207">
        <f t="shared" si="2"/>
        <v>253</v>
      </c>
      <c r="W27" s="207">
        <f t="shared" si="2"/>
        <v>226</v>
      </c>
      <c r="X27" s="207">
        <f t="shared" ref="X27:AU27" si="3">SUM(X4:X26)</f>
        <v>248</v>
      </c>
      <c r="Y27" s="207">
        <f t="shared" si="3"/>
        <v>215</v>
      </c>
      <c r="Z27" s="207"/>
      <c r="AA27" s="207"/>
      <c r="AB27" s="207">
        <f t="shared" si="3"/>
        <v>0</v>
      </c>
      <c r="AC27" s="207">
        <f t="shared" si="3"/>
        <v>0</v>
      </c>
      <c r="AD27" s="207">
        <f t="shared" si="3"/>
        <v>200</v>
      </c>
      <c r="AE27" s="207">
        <f t="shared" si="3"/>
        <v>240</v>
      </c>
      <c r="AF27" s="207">
        <f t="shared" si="3"/>
        <v>204</v>
      </c>
      <c r="AG27" s="207">
        <f t="shared" si="3"/>
        <v>203</v>
      </c>
      <c r="AH27" s="207">
        <f t="shared" si="3"/>
        <v>231</v>
      </c>
      <c r="AI27" s="207">
        <f t="shared" si="3"/>
        <v>0</v>
      </c>
      <c r="AJ27" s="207">
        <f t="shared" si="3"/>
        <v>212</v>
      </c>
      <c r="AK27" s="207">
        <f t="shared" si="3"/>
        <v>155</v>
      </c>
      <c r="AL27" s="207">
        <f t="shared" si="3"/>
        <v>160</v>
      </c>
      <c r="AM27" s="207">
        <f t="shared" si="3"/>
        <v>211</v>
      </c>
      <c r="AN27" s="207">
        <f>SUM(AN4:AN26)</f>
        <v>202</v>
      </c>
      <c r="AO27" s="207">
        <f>SUM(AO4:AO26)</f>
        <v>265</v>
      </c>
      <c r="AP27" s="207">
        <f>SUM(AP4:AP26)</f>
        <v>193</v>
      </c>
      <c r="AQ27" s="207">
        <f>SUM(AQ4:AQ26)</f>
        <v>219</v>
      </c>
      <c r="AR27" s="207">
        <f>SUM(AR4:AR26)</f>
        <v>208</v>
      </c>
      <c r="AS27" s="207">
        <f>SUM(AS4:AS26)</f>
        <v>192</v>
      </c>
      <c r="AT27" s="207">
        <f>SUM(AT4:AT26)</f>
        <v>174</v>
      </c>
      <c r="AU27" s="207">
        <f>SUM(AU4:AU26)</f>
        <v>330</v>
      </c>
      <c r="AV27" s="207">
        <f>SUM(AV4:AV26)</f>
        <v>329</v>
      </c>
      <c r="AW27" s="207">
        <f>SUM(AW4:AW26)</f>
        <v>116</v>
      </c>
      <c r="AX27" s="207">
        <f>SUM(AX4:AX26)</f>
        <v>228</v>
      </c>
      <c r="AY27" s="207">
        <f>SUM(AY4:AY26)</f>
        <v>0</v>
      </c>
      <c r="AZ27" s="207">
        <f>SUM(AZ4:AZ26)</f>
        <v>110</v>
      </c>
      <c r="BA27" s="207">
        <f>SUM(BA4:BA26)</f>
        <v>157</v>
      </c>
      <c r="BB27" s="207">
        <f>SUM(BB4:BB26)</f>
        <v>211</v>
      </c>
      <c r="BC27" s="207">
        <f>SUM(BC4:BC26)</f>
        <v>214</v>
      </c>
      <c r="BD27" s="207">
        <f>SUM(BD4:BD26)</f>
        <v>202</v>
      </c>
      <c r="BE27" s="207">
        <f>SUM(BE4:BE26)</f>
        <v>291</v>
      </c>
      <c r="BF27" s="207">
        <f>SUM(BF4:BF26)</f>
        <v>267</v>
      </c>
      <c r="BG27" s="207">
        <f>SUM(BG4:BG26)</f>
        <v>0</v>
      </c>
      <c r="BH27" s="207">
        <f>SUM(BH4:BH26)</f>
        <v>0</v>
      </c>
      <c r="BI27" s="207">
        <f>SUM(BI4:BI26)</f>
        <v>0</v>
      </c>
      <c r="BJ27" s="207">
        <f>SUM(BJ4:BJ26)</f>
        <v>0</v>
      </c>
      <c r="BK27" s="207">
        <f>SUM(BK4:BK26)</f>
        <v>0</v>
      </c>
      <c r="BL27" s="207">
        <f>SUM(BL4:BL26)</f>
        <v>0</v>
      </c>
      <c r="BM27" s="207">
        <f>SUM(BM4:BM26)</f>
        <v>0</v>
      </c>
      <c r="BN27" s="207">
        <f>SUM(BN4:BN26)</f>
        <v>249</v>
      </c>
      <c r="BO27" s="207">
        <f>SUM(BO4:BO26)</f>
        <v>225</v>
      </c>
      <c r="BP27" s="207">
        <f>SUM(BP4:BP26)</f>
        <v>166</v>
      </c>
      <c r="BQ27" s="207">
        <f>SUM(BQ4:BQ26)</f>
        <v>210</v>
      </c>
      <c r="BR27" s="207">
        <f>SUM(BR4:BR26)</f>
        <v>218</v>
      </c>
      <c r="BS27" s="207">
        <f>SUM(BS4:BS26)</f>
        <v>189</v>
      </c>
      <c r="BT27" s="207">
        <f>SUM(BT4:BT26)</f>
        <v>0</v>
      </c>
      <c r="BU27" s="207">
        <f>SUM(BU4:BU26)</f>
        <v>0</v>
      </c>
      <c r="BV27" s="207">
        <f>SUM(BV4:BV26)</f>
        <v>290</v>
      </c>
      <c r="BW27" s="207">
        <f>SUM(BW4:BW26)</f>
        <v>167</v>
      </c>
      <c r="BX27" s="207">
        <f>SUM(BX4:BX26)</f>
        <v>87</v>
      </c>
      <c r="BY27" s="207">
        <f>SUM(BY4:BY26)</f>
        <v>0</v>
      </c>
      <c r="BZ27" s="207">
        <f>SUM(BZ4:BZ26)</f>
        <v>320</v>
      </c>
      <c r="CA27" s="207">
        <f>SUM(CA4:CA26)</f>
        <v>158</v>
      </c>
      <c r="CB27" s="207">
        <f>SUM(CB4:CB26)</f>
        <v>209</v>
      </c>
      <c r="CC27" s="207">
        <f>SUM(CC4:CC26)</f>
        <v>0</v>
      </c>
      <c r="CD27" s="207">
        <f>SUM(CD4:CD26)</f>
        <v>299</v>
      </c>
      <c r="CE27" s="207">
        <f>SUM(CE4:CE26)</f>
        <v>256</v>
      </c>
      <c r="CF27" s="207">
        <f>SUM(CF4:CF26)</f>
        <v>185</v>
      </c>
      <c r="CG27" s="207">
        <f>SUM(CG4:CG26)</f>
        <v>0</v>
      </c>
    </row>
    <row r="28" spans="1:85">
      <c r="N28">
        <f>SUM(C27:W27)</f>
        <v>4021</v>
      </c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</row>
    <row r="29" spans="1:85">
      <c r="B29" s="151" t="s">
        <v>931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466"/>
      <c r="AU29" s="453"/>
      <c r="AV29" s="453"/>
      <c r="AW29" s="453"/>
      <c r="AX29" s="466"/>
      <c r="AY29" s="453"/>
      <c r="AZ29" s="453"/>
      <c r="BA29" s="453"/>
      <c r="BB29" s="466"/>
      <c r="BC29" s="453"/>
      <c r="BD29" s="453"/>
      <c r="BE29" s="453"/>
      <c r="BF29" s="466"/>
      <c r="BG29" s="453"/>
      <c r="BH29" s="453"/>
      <c r="BI29" s="453"/>
      <c r="BJ29" s="466"/>
      <c r="BK29" s="453"/>
      <c r="BL29" s="453"/>
      <c r="BM29" s="453"/>
      <c r="BN29" s="466"/>
      <c r="BO29" s="453"/>
      <c r="BP29" s="453"/>
      <c r="BQ29" s="453"/>
      <c r="BR29" s="466"/>
      <c r="BS29" s="453"/>
      <c r="BT29" s="453"/>
      <c r="BU29" s="453"/>
      <c r="BV29" s="466"/>
      <c r="BW29" s="453"/>
      <c r="BX29" s="453"/>
      <c r="BY29" s="453"/>
      <c r="BZ29" s="466"/>
      <c r="CA29" s="453"/>
      <c r="CB29" s="453"/>
      <c r="CC29" s="453"/>
      <c r="CD29" s="466"/>
      <c r="CE29" s="453"/>
      <c r="CF29" s="453"/>
      <c r="CG29" s="453"/>
    </row>
    <row r="30" spans="1:85">
      <c r="A30" s="568">
        <v>8805</v>
      </c>
      <c r="B30" s="461" t="s">
        <v>932</v>
      </c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464"/>
      <c r="AV30" s="152"/>
      <c r="AW30" s="152"/>
      <c r="AX30" s="152"/>
      <c r="AY30" s="464"/>
      <c r="AZ30" s="152"/>
      <c r="BA30" s="152"/>
      <c r="BB30" s="152"/>
      <c r="BC30" s="464"/>
      <c r="BD30" s="152"/>
      <c r="BE30" s="152"/>
      <c r="BF30" s="152"/>
      <c r="BG30" s="464"/>
      <c r="BH30" s="152"/>
      <c r="BI30" s="152"/>
      <c r="BJ30" s="152"/>
      <c r="BK30" s="464"/>
      <c r="BL30" s="152"/>
      <c r="BM30" s="152"/>
      <c r="BN30" s="152"/>
      <c r="BO30" s="464"/>
      <c r="BP30" s="152"/>
      <c r="BQ30" s="152"/>
      <c r="BR30" s="152"/>
      <c r="BS30" s="464"/>
      <c r="BT30" s="152"/>
      <c r="BU30" s="152"/>
      <c r="BV30" s="152"/>
      <c r="BW30" s="464"/>
      <c r="BX30" s="152"/>
      <c r="BY30" s="152"/>
      <c r="BZ30" s="152"/>
      <c r="CA30" s="464"/>
      <c r="CB30" s="152"/>
      <c r="CC30" s="152"/>
      <c r="CD30" s="152"/>
      <c r="CE30" s="464"/>
      <c r="CF30" s="152"/>
      <c r="CG30" s="152"/>
    </row>
    <row r="31" spans="1:85">
      <c r="A31" s="568"/>
      <c r="B31" s="462" t="s">
        <v>933</v>
      </c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464"/>
      <c r="AV31" s="152"/>
      <c r="AW31" s="152"/>
      <c r="AX31" s="152"/>
      <c r="AY31" s="464"/>
      <c r="AZ31" s="152"/>
      <c r="BA31" s="152"/>
      <c r="BB31" s="152"/>
      <c r="BC31" s="464"/>
      <c r="BD31" s="152"/>
      <c r="BE31" s="152"/>
      <c r="BF31" s="152"/>
      <c r="BG31" s="464"/>
      <c r="BH31" s="152"/>
      <c r="BI31" s="152"/>
      <c r="BJ31" s="152"/>
      <c r="BK31" s="464"/>
      <c r="BL31" s="152"/>
      <c r="BM31" s="152"/>
      <c r="BN31" s="152"/>
      <c r="BO31" s="464"/>
      <c r="BP31" s="152"/>
      <c r="BQ31" s="152"/>
      <c r="BR31" s="152"/>
      <c r="BS31" s="464"/>
      <c r="BT31" s="152"/>
      <c r="BU31" s="152"/>
      <c r="BV31" s="152"/>
      <c r="BW31" s="464"/>
      <c r="BX31" s="152"/>
      <c r="BY31" s="152"/>
      <c r="BZ31" s="152"/>
      <c r="CA31" s="464"/>
      <c r="CB31" s="152"/>
      <c r="CC31" s="152"/>
      <c r="CD31" s="152"/>
      <c r="CE31" s="464"/>
      <c r="CF31" s="152"/>
      <c r="CG31" s="152"/>
    </row>
    <row r="32" spans="1:85">
      <c r="A32" s="568"/>
      <c r="B32" s="462" t="s">
        <v>934</v>
      </c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464"/>
      <c r="AV32" s="152"/>
      <c r="AW32" s="152"/>
      <c r="AX32" s="152"/>
      <c r="AY32" s="464"/>
      <c r="AZ32" s="152"/>
      <c r="BA32" s="152"/>
      <c r="BB32" s="152"/>
      <c r="BC32" s="464"/>
      <c r="BD32" s="152"/>
      <c r="BE32" s="152"/>
      <c r="BF32" s="152"/>
      <c r="BG32" s="464"/>
      <c r="BH32" s="152"/>
      <c r="BI32" s="152"/>
      <c r="BJ32" s="152"/>
      <c r="BK32" s="464"/>
      <c r="BL32" s="152"/>
      <c r="BM32" s="152"/>
      <c r="BN32" s="152"/>
      <c r="BO32" s="464"/>
      <c r="BP32" s="152"/>
      <c r="BQ32" s="152"/>
      <c r="BR32" s="152"/>
      <c r="BS32" s="464"/>
      <c r="BT32" s="152"/>
      <c r="BU32" s="152"/>
      <c r="BV32" s="152"/>
      <c r="BW32" s="464"/>
      <c r="BX32" s="152"/>
      <c r="BY32" s="152"/>
      <c r="BZ32" s="152"/>
      <c r="CA32" s="464"/>
      <c r="CB32" s="152"/>
      <c r="CC32" s="152"/>
      <c r="CD32" s="152"/>
      <c r="CE32" s="464"/>
      <c r="CF32" s="152"/>
      <c r="CG32" s="152"/>
    </row>
    <row r="33" spans="1:85">
      <c r="A33" s="568"/>
      <c r="B33" s="462" t="s">
        <v>935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465"/>
      <c r="AV33" s="7"/>
      <c r="AW33" s="7"/>
      <c r="AX33" s="7"/>
      <c r="AY33" s="465"/>
      <c r="AZ33" s="7"/>
      <c r="BA33" s="7"/>
      <c r="BB33" s="7"/>
      <c r="BC33" s="465"/>
      <c r="BD33" s="7"/>
      <c r="BE33" s="7"/>
      <c r="BF33" s="7"/>
      <c r="BG33" s="465"/>
      <c r="BH33" s="7"/>
      <c r="BI33" s="7"/>
      <c r="BJ33" s="7"/>
      <c r="BK33" s="465"/>
      <c r="BL33" s="7"/>
      <c r="BM33" s="7"/>
      <c r="BN33" s="7"/>
      <c r="BO33" s="465"/>
      <c r="BP33" s="7"/>
      <c r="BQ33" s="7"/>
      <c r="BR33" s="7"/>
      <c r="BS33" s="465"/>
      <c r="BT33" s="7"/>
      <c r="BU33" s="7"/>
      <c r="BV33" s="7"/>
      <c r="BW33" s="465"/>
      <c r="BX33" s="7"/>
      <c r="BY33" s="7"/>
      <c r="BZ33" s="7"/>
      <c r="CA33" s="465"/>
      <c r="CB33" s="7"/>
      <c r="CC33" s="7"/>
      <c r="CD33" s="7"/>
      <c r="CE33" s="465"/>
      <c r="CF33" s="7"/>
      <c r="CG33" s="7"/>
    </row>
    <row r="34" spans="1:85">
      <c r="A34" s="568"/>
      <c r="B34" s="462" t="s">
        <v>936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465"/>
      <c r="AV34" s="7"/>
      <c r="AW34" s="7"/>
      <c r="AX34" s="7"/>
      <c r="AY34" s="465"/>
      <c r="AZ34" s="7"/>
      <c r="BA34" s="7"/>
      <c r="BB34" s="7"/>
      <c r="BC34" s="465"/>
      <c r="BD34" s="7"/>
      <c r="BE34" s="7"/>
      <c r="BF34" s="7"/>
      <c r="BG34" s="465"/>
      <c r="BH34" s="7"/>
      <c r="BI34" s="7"/>
      <c r="BJ34" s="7"/>
      <c r="BK34" s="465"/>
      <c r="BL34" s="7"/>
      <c r="BM34" s="7"/>
      <c r="BN34" s="7"/>
      <c r="BO34" s="465"/>
      <c r="BP34" s="7"/>
      <c r="BQ34" s="7"/>
      <c r="BR34" s="7"/>
      <c r="BS34" s="465"/>
      <c r="BT34" s="7"/>
      <c r="BU34" s="7"/>
      <c r="BV34" s="7"/>
      <c r="BW34" s="465"/>
      <c r="BX34" s="7"/>
      <c r="BY34" s="7"/>
      <c r="BZ34" s="7"/>
      <c r="CA34" s="465"/>
      <c r="CB34" s="7"/>
      <c r="CC34" s="7"/>
      <c r="CD34" s="7"/>
      <c r="CE34" s="465"/>
      <c r="CF34" s="7"/>
      <c r="CG34" s="7"/>
    </row>
    <row r="35" spans="1:85">
      <c r="A35" s="567">
        <v>3850</v>
      </c>
      <c r="B35" s="462" t="s">
        <v>932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465"/>
      <c r="AV35" s="7"/>
      <c r="AW35" s="7"/>
      <c r="AX35" s="7"/>
      <c r="AY35" s="465"/>
      <c r="AZ35" s="7"/>
      <c r="BA35" s="7"/>
      <c r="BB35" s="7"/>
      <c r="BC35" s="465"/>
      <c r="BD35" s="7"/>
      <c r="BE35" s="7"/>
      <c r="BF35" s="7"/>
      <c r="BG35" s="465"/>
      <c r="BH35" s="7"/>
      <c r="BI35" s="7"/>
      <c r="BJ35" s="7"/>
      <c r="BK35" s="465"/>
      <c r="BL35" s="7"/>
      <c r="BM35" s="7"/>
      <c r="BN35" s="7"/>
      <c r="BO35" s="465"/>
      <c r="BP35" s="7"/>
      <c r="BQ35" s="7"/>
      <c r="BR35" s="7"/>
      <c r="BS35" s="465"/>
      <c r="BT35" s="7"/>
      <c r="BU35" s="7"/>
      <c r="BV35" s="7"/>
      <c r="BW35" s="465"/>
      <c r="BX35" s="7"/>
      <c r="BY35" s="7"/>
      <c r="BZ35" s="7"/>
      <c r="CA35" s="465"/>
      <c r="CB35" s="7"/>
      <c r="CC35" s="7"/>
      <c r="CD35" s="7"/>
      <c r="CE35" s="465"/>
      <c r="CF35" s="7"/>
      <c r="CG35" s="7"/>
    </row>
    <row r="36" spans="1:85">
      <c r="A36" s="567"/>
      <c r="B36" s="462" t="s">
        <v>933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465"/>
      <c r="AV36" s="7"/>
      <c r="AW36" s="7"/>
      <c r="AX36" s="7"/>
      <c r="AY36" s="465"/>
      <c r="AZ36" s="7"/>
      <c r="BA36" s="7"/>
      <c r="BB36" s="7"/>
      <c r="BC36" s="465"/>
      <c r="BD36" s="7"/>
      <c r="BE36" s="7"/>
      <c r="BF36" s="7"/>
      <c r="BG36" s="465"/>
      <c r="BH36" s="7"/>
      <c r="BI36" s="7"/>
      <c r="BJ36" s="7"/>
      <c r="BK36" s="465"/>
      <c r="BL36" s="7"/>
      <c r="BM36" s="7"/>
      <c r="BN36" s="7"/>
      <c r="BO36" s="465"/>
      <c r="BP36" s="7"/>
      <c r="BQ36" s="7"/>
      <c r="BR36" s="7"/>
      <c r="BS36" s="465"/>
      <c r="BT36" s="7"/>
      <c r="BU36" s="7"/>
      <c r="BV36" s="7"/>
      <c r="BW36" s="465"/>
      <c r="BX36" s="7"/>
      <c r="BY36" s="7"/>
      <c r="BZ36" s="7"/>
      <c r="CA36" s="465"/>
      <c r="CB36" s="7"/>
      <c r="CC36" s="7"/>
      <c r="CD36" s="7"/>
      <c r="CE36" s="465"/>
      <c r="CF36" s="7"/>
      <c r="CG36" s="7"/>
    </row>
    <row r="37" spans="1:85">
      <c r="A37" s="567"/>
      <c r="B37" s="462" t="s">
        <v>934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465"/>
      <c r="AV37" s="7"/>
      <c r="AW37" s="7"/>
      <c r="AX37" s="7"/>
      <c r="AY37" s="465"/>
      <c r="AZ37" s="7"/>
      <c r="BA37" s="7"/>
      <c r="BB37" s="7"/>
      <c r="BC37" s="465"/>
      <c r="BD37" s="7"/>
      <c r="BE37" s="7"/>
      <c r="BF37" s="7"/>
      <c r="BG37" s="465"/>
      <c r="BH37" s="7"/>
      <c r="BI37" s="7"/>
      <c r="BJ37" s="7"/>
      <c r="BK37" s="465"/>
      <c r="BL37" s="7"/>
      <c r="BM37" s="7"/>
      <c r="BN37" s="7"/>
      <c r="BO37" s="465"/>
      <c r="BP37" s="7"/>
      <c r="BQ37" s="7"/>
      <c r="BR37" s="7"/>
      <c r="BS37" s="465"/>
      <c r="BT37" s="7"/>
      <c r="BU37" s="7"/>
      <c r="BV37" s="7"/>
      <c r="BW37" s="465"/>
      <c r="BX37" s="7"/>
      <c r="BY37" s="7"/>
      <c r="BZ37" s="7"/>
      <c r="CA37" s="465"/>
      <c r="CB37" s="7"/>
      <c r="CC37" s="7"/>
      <c r="CD37" s="7"/>
      <c r="CE37" s="465"/>
      <c r="CF37" s="7"/>
      <c r="CG37" s="7"/>
    </row>
    <row r="38" spans="1:85">
      <c r="A38" s="567"/>
      <c r="B38" s="462" t="s">
        <v>935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465"/>
      <c r="AV38" s="7"/>
      <c r="AW38" s="7"/>
      <c r="AX38" s="7"/>
      <c r="AY38" s="465"/>
      <c r="AZ38" s="7"/>
      <c r="BA38" s="7"/>
      <c r="BB38" s="7"/>
      <c r="BC38" s="465"/>
      <c r="BD38" s="7"/>
      <c r="BE38" s="7"/>
      <c r="BF38" s="7"/>
      <c r="BG38" s="465"/>
      <c r="BH38" s="7"/>
      <c r="BI38" s="7"/>
      <c r="BJ38" s="7"/>
      <c r="BK38" s="465"/>
      <c r="BL38" s="7"/>
      <c r="BM38" s="7"/>
      <c r="BN38" s="7"/>
      <c r="BO38" s="465"/>
      <c r="BP38" s="7"/>
      <c r="BQ38" s="7"/>
      <c r="BR38" s="7"/>
      <c r="BS38" s="465"/>
      <c r="BT38" s="7"/>
      <c r="BU38" s="7"/>
      <c r="BV38" s="7"/>
      <c r="BW38" s="465"/>
      <c r="BX38" s="7"/>
      <c r="BY38" s="7"/>
      <c r="BZ38" s="7"/>
      <c r="CA38" s="465"/>
      <c r="CB38" s="7"/>
      <c r="CC38" s="7"/>
      <c r="CD38" s="7"/>
      <c r="CE38" s="465"/>
      <c r="CF38" s="7"/>
      <c r="CG38" s="7"/>
    </row>
    <row r="39" spans="1:85">
      <c r="A39" s="567"/>
      <c r="B39" s="462" t="s">
        <v>936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465"/>
      <c r="AV39" s="7"/>
      <c r="AW39" s="7"/>
      <c r="AX39" s="7"/>
      <c r="AY39" s="465"/>
      <c r="AZ39" s="7"/>
      <c r="BA39" s="7"/>
      <c r="BB39" s="7"/>
      <c r="BC39" s="465"/>
      <c r="BD39" s="7"/>
      <c r="BE39" s="7"/>
      <c r="BF39" s="7"/>
      <c r="BG39" s="465"/>
      <c r="BH39" s="7"/>
      <c r="BI39" s="7"/>
      <c r="BJ39" s="7"/>
      <c r="BK39" s="465"/>
      <c r="BL39" s="7"/>
      <c r="BM39" s="7"/>
      <c r="BN39" s="7"/>
      <c r="BO39" s="465"/>
      <c r="BP39" s="7"/>
      <c r="BQ39" s="7"/>
      <c r="BR39" s="7"/>
      <c r="BS39" s="465"/>
      <c r="BT39" s="7"/>
      <c r="BU39" s="7"/>
      <c r="BV39" s="7"/>
      <c r="BW39" s="465"/>
      <c r="BX39" s="7"/>
      <c r="BY39" s="7"/>
      <c r="BZ39" s="7"/>
      <c r="CA39" s="465"/>
      <c r="CB39" s="7"/>
      <c r="CC39" s="7"/>
      <c r="CD39" s="7"/>
      <c r="CE39" s="465"/>
      <c r="CF39" s="7"/>
      <c r="CG39" s="7"/>
    </row>
    <row r="40" spans="1:85">
      <c r="A40" s="568"/>
      <c r="B40" s="462" t="s">
        <v>932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465"/>
      <c r="AV40" s="7"/>
      <c r="AW40" s="7"/>
      <c r="AX40" s="7"/>
      <c r="AY40" s="465"/>
      <c r="AZ40" s="7"/>
      <c r="BA40" s="7"/>
      <c r="BB40" s="7"/>
      <c r="BC40" s="465"/>
      <c r="BD40" s="7"/>
      <c r="BE40" s="7"/>
      <c r="BF40" s="7"/>
      <c r="BG40" s="465"/>
      <c r="BH40" s="7"/>
      <c r="BI40" s="7"/>
      <c r="BJ40" s="7"/>
      <c r="BK40" s="465"/>
      <c r="BL40" s="7"/>
      <c r="BM40" s="7"/>
      <c r="BN40" s="7"/>
      <c r="BO40" s="465"/>
      <c r="BP40" s="7"/>
      <c r="BQ40" s="7"/>
      <c r="BR40" s="7"/>
      <c r="BS40" s="465"/>
      <c r="BT40" s="7"/>
      <c r="BU40" s="7"/>
      <c r="BV40" s="7"/>
      <c r="BW40" s="465"/>
      <c r="BX40" s="7"/>
      <c r="BY40" s="7"/>
      <c r="BZ40" s="7"/>
      <c r="CA40" s="465"/>
      <c r="CB40" s="7"/>
      <c r="CC40" s="7"/>
      <c r="CD40" s="7"/>
      <c r="CE40" s="465"/>
      <c r="CF40" s="7"/>
      <c r="CG40" s="7"/>
    </row>
    <row r="41" spans="1:85">
      <c r="A41" s="568"/>
      <c r="B41" s="462" t="s">
        <v>933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465"/>
      <c r="AV41" s="7"/>
      <c r="AW41" s="7"/>
      <c r="AX41" s="7"/>
      <c r="AY41" s="465"/>
      <c r="AZ41" s="7"/>
      <c r="BA41" s="7"/>
      <c r="BB41" s="7"/>
      <c r="BC41" s="465"/>
      <c r="BD41" s="7"/>
      <c r="BE41" s="7"/>
      <c r="BF41" s="7"/>
      <c r="BG41" s="465"/>
      <c r="BH41" s="7"/>
      <c r="BI41" s="7"/>
      <c r="BJ41" s="7"/>
      <c r="BK41" s="465"/>
      <c r="BL41" s="7"/>
      <c r="BM41" s="7"/>
      <c r="BN41" s="7"/>
      <c r="BO41" s="465"/>
      <c r="BP41" s="7"/>
      <c r="BQ41" s="7"/>
      <c r="BR41" s="7"/>
      <c r="BS41" s="465"/>
      <c r="BT41" s="7"/>
      <c r="BU41" s="7"/>
      <c r="BV41" s="7"/>
      <c r="BW41" s="465"/>
      <c r="BX41" s="7"/>
      <c r="BY41" s="7"/>
      <c r="BZ41" s="7"/>
      <c r="CA41" s="465"/>
      <c r="CB41" s="7"/>
      <c r="CC41" s="7"/>
      <c r="CD41" s="7"/>
      <c r="CE41" s="465"/>
      <c r="CF41" s="7"/>
      <c r="CG41" s="7"/>
    </row>
    <row r="42" spans="1:85">
      <c r="A42" s="568"/>
      <c r="B42" s="462" t="s">
        <v>934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465"/>
      <c r="AV42" s="7"/>
      <c r="AW42" s="7"/>
      <c r="AX42" s="7"/>
      <c r="AY42" s="465"/>
      <c r="AZ42" s="7"/>
      <c r="BA42" s="7"/>
      <c r="BB42" s="7"/>
      <c r="BC42" s="465"/>
      <c r="BD42" s="7"/>
      <c r="BE42" s="7"/>
      <c r="BF42" s="7"/>
      <c r="BG42" s="465"/>
      <c r="BH42" s="7"/>
      <c r="BI42" s="7"/>
      <c r="BJ42" s="7"/>
      <c r="BK42" s="465"/>
      <c r="BL42" s="7"/>
      <c r="BM42" s="7"/>
      <c r="BN42" s="7"/>
      <c r="BO42" s="465"/>
      <c r="BP42" s="7"/>
      <c r="BQ42" s="7"/>
      <c r="BR42" s="7"/>
      <c r="BS42" s="465"/>
      <c r="BT42" s="7"/>
      <c r="BU42" s="7"/>
      <c r="BV42" s="7"/>
      <c r="BW42" s="465"/>
      <c r="BX42" s="7"/>
      <c r="BY42" s="7"/>
      <c r="BZ42" s="7"/>
      <c r="CA42" s="465"/>
      <c r="CB42" s="7"/>
      <c r="CC42" s="7"/>
      <c r="CD42" s="7"/>
      <c r="CE42" s="465"/>
      <c r="CF42" s="7"/>
      <c r="CG42" s="7"/>
    </row>
    <row r="43" spans="1:85">
      <c r="A43" s="568"/>
      <c r="B43" s="462" t="s">
        <v>935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465"/>
      <c r="AV43" s="7"/>
      <c r="AW43" s="7"/>
      <c r="AX43" s="7"/>
      <c r="AY43" s="465"/>
      <c r="AZ43" s="7"/>
      <c r="BA43" s="7"/>
      <c r="BB43" s="7"/>
      <c r="BC43" s="465"/>
      <c r="BD43" s="7"/>
      <c r="BE43" s="7"/>
      <c r="BF43" s="7"/>
      <c r="BG43" s="465"/>
      <c r="BH43" s="7"/>
      <c r="BI43" s="7"/>
      <c r="BJ43" s="7"/>
      <c r="BK43" s="465"/>
      <c r="BL43" s="7"/>
      <c r="BM43" s="7"/>
      <c r="BN43" s="7"/>
      <c r="BO43" s="465"/>
      <c r="BP43" s="7"/>
      <c r="BQ43" s="7"/>
      <c r="BR43" s="7"/>
      <c r="BS43" s="465"/>
      <c r="BT43" s="7"/>
      <c r="BU43" s="7"/>
      <c r="BV43" s="7"/>
      <c r="BW43" s="465"/>
      <c r="BX43" s="7"/>
      <c r="BY43" s="7"/>
      <c r="BZ43" s="7"/>
      <c r="CA43" s="465"/>
      <c r="CB43" s="7"/>
      <c r="CC43" s="7"/>
      <c r="CD43" s="7"/>
      <c r="CE43" s="465"/>
      <c r="CF43" s="7"/>
      <c r="CG43" s="7"/>
    </row>
    <row r="44" spans="1:85">
      <c r="A44" s="568"/>
      <c r="B44" s="462" t="s">
        <v>936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465"/>
      <c r="AV44" s="7"/>
      <c r="AW44" s="7"/>
      <c r="AX44" s="7"/>
      <c r="AY44" s="465"/>
      <c r="AZ44" s="7"/>
      <c r="BA44" s="7"/>
      <c r="BB44" s="7"/>
      <c r="BC44" s="465"/>
      <c r="BD44" s="7"/>
      <c r="BE44" s="7"/>
      <c r="BF44" s="7"/>
      <c r="BG44" s="465"/>
      <c r="BH44" s="7"/>
      <c r="BI44" s="7"/>
      <c r="BJ44" s="7"/>
      <c r="BK44" s="465"/>
      <c r="BL44" s="7"/>
      <c r="BM44" s="7"/>
      <c r="BN44" s="7"/>
      <c r="BO44" s="465"/>
      <c r="BP44" s="7"/>
      <c r="BQ44" s="7"/>
      <c r="BR44" s="7"/>
      <c r="BS44" s="465"/>
      <c r="BT44" s="7"/>
      <c r="BU44" s="7"/>
      <c r="BV44" s="7"/>
      <c r="BW44" s="465"/>
      <c r="BX44" s="7"/>
      <c r="BY44" s="7"/>
      <c r="BZ44" s="7"/>
      <c r="CA44" s="465"/>
      <c r="CB44" s="7"/>
      <c r="CC44" s="7"/>
      <c r="CD44" s="7"/>
      <c r="CE44" s="465"/>
      <c r="CF44" s="7"/>
      <c r="CG44" s="7"/>
    </row>
    <row r="45" spans="1:85">
      <c r="A45" s="567"/>
      <c r="B45" s="462" t="s">
        <v>932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465"/>
      <c r="AV45" s="7"/>
      <c r="AW45" s="7"/>
      <c r="AX45" s="7"/>
      <c r="AY45" s="465"/>
      <c r="AZ45" s="7"/>
      <c r="BA45" s="7"/>
      <c r="BB45" s="7"/>
      <c r="BC45" s="465"/>
      <c r="BD45" s="7"/>
      <c r="BE45" s="7"/>
      <c r="BF45" s="7"/>
      <c r="BG45" s="465"/>
      <c r="BH45" s="7"/>
      <c r="BI45" s="7"/>
      <c r="BJ45" s="7"/>
      <c r="BK45" s="465"/>
      <c r="BL45" s="7"/>
      <c r="BM45" s="7"/>
      <c r="BN45" s="7"/>
      <c r="BO45" s="465"/>
      <c r="BP45" s="7"/>
      <c r="BQ45" s="7"/>
      <c r="BR45" s="7"/>
      <c r="BS45" s="465"/>
      <c r="BT45" s="7"/>
      <c r="BU45" s="7"/>
      <c r="BV45" s="7"/>
      <c r="BW45" s="465"/>
      <c r="BX45" s="7"/>
      <c r="BY45" s="7"/>
      <c r="BZ45" s="7"/>
      <c r="CA45" s="465"/>
      <c r="CB45" s="7"/>
      <c r="CC45" s="7"/>
      <c r="CD45" s="7"/>
      <c r="CE45" s="465"/>
      <c r="CF45" s="7"/>
      <c r="CG45" s="7"/>
    </row>
    <row r="46" spans="1:85">
      <c r="A46" s="567"/>
      <c r="B46" s="462" t="s">
        <v>933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465"/>
      <c r="AV46" s="7"/>
      <c r="AW46" s="7"/>
      <c r="AX46" s="7"/>
      <c r="AY46" s="465"/>
      <c r="AZ46" s="7"/>
      <c r="BA46" s="7"/>
      <c r="BB46" s="7"/>
      <c r="BC46" s="465"/>
      <c r="BD46" s="7"/>
      <c r="BE46" s="7"/>
      <c r="BF46" s="7"/>
      <c r="BG46" s="465"/>
      <c r="BH46" s="7"/>
      <c r="BI46" s="7"/>
      <c r="BJ46" s="7"/>
      <c r="BK46" s="465"/>
      <c r="BL46" s="7"/>
      <c r="BM46" s="7"/>
      <c r="BN46" s="7"/>
      <c r="BO46" s="465"/>
      <c r="BP46" s="7"/>
      <c r="BQ46" s="7"/>
      <c r="BR46" s="7"/>
      <c r="BS46" s="465"/>
      <c r="BT46" s="7"/>
      <c r="BU46" s="7"/>
      <c r="BV46" s="7"/>
      <c r="BW46" s="465"/>
      <c r="BX46" s="7"/>
      <c r="BY46" s="7"/>
      <c r="BZ46" s="7"/>
      <c r="CA46" s="465"/>
      <c r="CB46" s="7"/>
      <c r="CC46" s="7"/>
      <c r="CD46" s="7"/>
      <c r="CE46" s="465"/>
      <c r="CF46" s="7"/>
      <c r="CG46" s="7"/>
    </row>
    <row r="47" spans="1:85">
      <c r="A47" s="567"/>
      <c r="B47" s="462" t="s">
        <v>934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465"/>
      <c r="AV47" s="7"/>
      <c r="AW47" s="7"/>
      <c r="AX47" s="7"/>
      <c r="AY47" s="465"/>
      <c r="AZ47" s="7"/>
      <c r="BA47" s="7"/>
      <c r="BB47" s="7"/>
      <c r="BC47" s="465"/>
      <c r="BD47" s="7"/>
      <c r="BE47" s="7"/>
      <c r="BF47" s="7"/>
      <c r="BG47" s="465"/>
      <c r="BH47" s="7"/>
      <c r="BI47" s="7"/>
      <c r="BJ47" s="7"/>
      <c r="BK47" s="465"/>
      <c r="BL47" s="7"/>
      <c r="BM47" s="7"/>
      <c r="BN47" s="7"/>
      <c r="BO47" s="465"/>
      <c r="BP47" s="7"/>
      <c r="BQ47" s="7"/>
      <c r="BR47" s="7"/>
      <c r="BS47" s="465"/>
      <c r="BT47" s="7"/>
      <c r="BU47" s="7"/>
      <c r="BV47" s="7"/>
      <c r="BW47" s="465"/>
      <c r="BX47" s="7"/>
      <c r="BY47" s="7"/>
      <c r="BZ47" s="7"/>
      <c r="CA47" s="465"/>
      <c r="CB47" s="7"/>
      <c r="CC47" s="7"/>
      <c r="CD47" s="7"/>
      <c r="CE47" s="465"/>
      <c r="CF47" s="7"/>
      <c r="CG47" s="7"/>
    </row>
    <row r="48" spans="1:85">
      <c r="A48" s="567"/>
      <c r="B48" s="462" t="s">
        <v>935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465"/>
      <c r="AV48" s="7"/>
      <c r="AW48" s="7"/>
      <c r="AX48" s="7"/>
      <c r="AY48" s="465"/>
      <c r="AZ48" s="7"/>
      <c r="BA48" s="7"/>
      <c r="BB48" s="7"/>
      <c r="BC48" s="465"/>
      <c r="BD48" s="7"/>
      <c r="BE48" s="7"/>
      <c r="BF48" s="7"/>
      <c r="BG48" s="465"/>
      <c r="BH48" s="7"/>
      <c r="BI48" s="7"/>
      <c r="BJ48" s="7"/>
      <c r="BK48" s="465"/>
      <c r="BL48" s="7"/>
      <c r="BM48" s="7"/>
      <c r="BN48" s="7"/>
      <c r="BO48" s="465"/>
      <c r="BP48" s="7"/>
      <c r="BQ48" s="7"/>
      <c r="BR48" s="7"/>
      <c r="BS48" s="465"/>
      <c r="BT48" s="7"/>
      <c r="BU48" s="7"/>
      <c r="BV48" s="7"/>
      <c r="BW48" s="465"/>
      <c r="BX48" s="7"/>
      <c r="BY48" s="7"/>
      <c r="BZ48" s="7"/>
      <c r="CA48" s="465"/>
      <c r="CB48" s="7"/>
      <c r="CC48" s="7"/>
      <c r="CD48" s="7"/>
      <c r="CE48" s="465"/>
      <c r="CF48" s="7"/>
      <c r="CG48" s="7"/>
    </row>
    <row r="49" spans="1:85">
      <c r="A49" s="567"/>
      <c r="B49" s="463" t="s">
        <v>936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465"/>
      <c r="AV49" s="7"/>
      <c r="AW49" s="7"/>
      <c r="AX49" s="7"/>
      <c r="AY49" s="465"/>
      <c r="AZ49" s="7"/>
      <c r="BA49" s="7"/>
      <c r="BB49" s="7"/>
      <c r="BC49" s="465"/>
      <c r="BD49" s="7"/>
      <c r="BE49" s="7"/>
      <c r="BF49" s="7"/>
      <c r="BG49" s="465"/>
      <c r="BH49" s="7"/>
      <c r="BI49" s="7"/>
      <c r="BJ49" s="7"/>
      <c r="BK49" s="465"/>
      <c r="BL49" s="7"/>
      <c r="BM49" s="7"/>
      <c r="BN49" s="7"/>
      <c r="BO49" s="465"/>
      <c r="BP49" s="7"/>
      <c r="BQ49" s="7"/>
      <c r="BR49" s="7"/>
      <c r="BS49" s="465"/>
      <c r="BT49" s="7"/>
      <c r="BU49" s="7"/>
      <c r="BV49" s="7"/>
      <c r="BW49" s="465"/>
      <c r="BX49" s="7"/>
      <c r="BY49" s="7"/>
      <c r="BZ49" s="7"/>
      <c r="CA49" s="465"/>
      <c r="CB49" s="7"/>
      <c r="CC49" s="7"/>
      <c r="CD49" s="7"/>
      <c r="CE49" s="465"/>
      <c r="CF49" s="7"/>
      <c r="CG49" s="7"/>
    </row>
  </sheetData>
  <mergeCells count="4">
    <mergeCell ref="A45:A49"/>
    <mergeCell ref="A30:A34"/>
    <mergeCell ref="A35:A39"/>
    <mergeCell ref="A40:A44"/>
  </mergeCells>
  <conditionalFormatting sqref="C30:E34 G30:K34 C35:K49">
    <cfRule type="containsText" dxfId="241" priority="283" operator="containsText" text="OK">
      <formula>NOT(ISERROR(SEARCH("OK",C30)))</formula>
    </cfRule>
    <cfRule type="containsText" dxfId="240" priority="284" operator="containsText" text="NOK">
      <formula>NOT(ISERROR(SEARCH("NOK",C30)))</formula>
    </cfRule>
  </conditionalFormatting>
  <conditionalFormatting sqref="C30:K49">
    <cfRule type="containsText" dxfId="239" priority="212" operator="containsText" text="NOK">
      <formula>NOT(ISERROR(SEARCH("NOK",C30)))</formula>
    </cfRule>
  </conditionalFormatting>
  <conditionalFormatting sqref="F30:F34">
    <cfRule type="containsText" dxfId="238" priority="210" operator="containsText" text="NOK">
      <formula>NOT(ISERROR(SEARCH("NOK",F30)))</formula>
    </cfRule>
    <cfRule type="containsText" dxfId="237" priority="211" operator="containsText" text="OK">
      <formula>NOT(ISERROR(SEARCH("OK",F30)))</formula>
    </cfRule>
  </conditionalFormatting>
  <conditionalFormatting sqref="L30:L49">
    <cfRule type="containsText" dxfId="236" priority="277" operator="containsText" text="OK">
      <formula>NOT(ISERROR(SEARCH("OK",L30)))</formula>
    </cfRule>
    <cfRule type="containsText" dxfId="235" priority="278" operator="containsText" text="NOK">
      <formula>NOT(ISERROR(SEARCH("NOK",L30)))</formula>
    </cfRule>
  </conditionalFormatting>
  <conditionalFormatting sqref="L30:M49">
    <cfRule type="containsText" dxfId="234" priority="275" operator="containsText" text="NOK">
      <formula>NOT(ISERROR(SEARCH("NOK",L30)))</formula>
    </cfRule>
  </conditionalFormatting>
  <conditionalFormatting sqref="M30:M49">
    <cfRule type="containsText" dxfId="233" priority="273" operator="containsText" text="NOK">
      <formula>NOT(ISERROR(SEARCH("NOK",M30)))</formula>
    </cfRule>
    <cfRule type="containsText" dxfId="232" priority="274" operator="containsText" text="OK">
      <formula>NOT(ISERROR(SEARCH("OK",M30)))</formula>
    </cfRule>
  </conditionalFormatting>
  <conditionalFormatting sqref="N30:N34">
    <cfRule type="containsText" dxfId="231" priority="241" operator="containsText" text="OK">
      <formula>NOT(ISERROR(SEARCH("OK",N30)))</formula>
    </cfRule>
    <cfRule type="containsText" dxfId="230" priority="242" operator="containsText" text="NOK">
      <formula>NOT(ISERROR(SEARCH("NOK",N30)))</formula>
    </cfRule>
  </conditionalFormatting>
  <conditionalFormatting sqref="N35:N49">
    <cfRule type="containsText" dxfId="229" priority="271" operator="containsText" text="OK">
      <formula>NOT(ISERROR(SEARCH("OK",N35)))</formula>
    </cfRule>
    <cfRule type="containsText" dxfId="228" priority="272" operator="containsText" text="NOK">
      <formula>NOT(ISERROR(SEARCH("NOK",N35)))</formula>
    </cfRule>
  </conditionalFormatting>
  <conditionalFormatting sqref="N30:O34">
    <cfRule type="containsText" dxfId="227" priority="239" operator="containsText" text="NOK">
      <formula>NOT(ISERROR(SEARCH("NOK",N30)))</formula>
    </cfRule>
  </conditionalFormatting>
  <conditionalFormatting sqref="N35:O49">
    <cfRule type="containsText" dxfId="226" priority="269" operator="containsText" text="NOK">
      <formula>NOT(ISERROR(SEARCH("NOK",N35)))</formula>
    </cfRule>
  </conditionalFormatting>
  <conditionalFormatting sqref="O30:O34">
    <cfRule type="containsText" dxfId="225" priority="238" operator="containsText" text="OK">
      <formula>NOT(ISERROR(SEARCH("OK",O30)))</formula>
    </cfRule>
  </conditionalFormatting>
  <conditionalFormatting sqref="O35:O49">
    <cfRule type="containsText" dxfId="224" priority="268" operator="containsText" text="OK">
      <formula>NOT(ISERROR(SEARCH("OK",O35)))</formula>
    </cfRule>
  </conditionalFormatting>
  <conditionalFormatting sqref="O30:P34">
    <cfRule type="containsText" dxfId="223" priority="236" operator="containsText" text="NOK">
      <formula>NOT(ISERROR(SEARCH("NOK",O30)))</formula>
    </cfRule>
  </conditionalFormatting>
  <conditionalFormatting sqref="O35:P49">
    <cfRule type="containsText" dxfId="222" priority="266" operator="containsText" text="NOK">
      <formula>NOT(ISERROR(SEARCH("NOK",O35)))</formula>
    </cfRule>
  </conditionalFormatting>
  <conditionalFormatting sqref="P30:P34">
    <cfRule type="containsText" dxfId="221" priority="235" operator="containsText" text="OK">
      <formula>NOT(ISERROR(SEARCH("OK",P30)))</formula>
    </cfRule>
  </conditionalFormatting>
  <conditionalFormatting sqref="P35:P49">
    <cfRule type="containsText" dxfId="220" priority="265" operator="containsText" text="OK">
      <formula>NOT(ISERROR(SEARCH("OK",P35)))</formula>
    </cfRule>
  </conditionalFormatting>
  <conditionalFormatting sqref="P30:Q34">
    <cfRule type="containsText" dxfId="219" priority="224" operator="containsText" text="NOK">
      <formula>NOT(ISERROR(SEARCH("NOK",P30)))</formula>
    </cfRule>
  </conditionalFormatting>
  <conditionalFormatting sqref="P35:Q49">
    <cfRule type="containsText" dxfId="218" priority="263" operator="containsText" text="NOK">
      <formula>NOT(ISERROR(SEARCH("NOK",P35)))</formula>
    </cfRule>
  </conditionalFormatting>
  <conditionalFormatting sqref="Q32:Q34">
    <cfRule type="containsText" dxfId="217" priority="226" operator="containsText" text="OK">
      <formula>NOT(ISERROR(SEARCH("OK",Q32)))</formula>
    </cfRule>
  </conditionalFormatting>
  <conditionalFormatting sqref="Q32:Q49">
    <cfRule type="containsText" dxfId="216" priority="227" operator="containsText" text="NOK">
      <formula>NOT(ISERROR(SEARCH("NOK",Q32)))</formula>
    </cfRule>
  </conditionalFormatting>
  <conditionalFormatting sqref="Q35:Q49">
    <cfRule type="containsText" dxfId="215" priority="262" operator="containsText" text="OK">
      <formula>NOT(ISERROR(SEARCH("OK",Q35)))</formula>
    </cfRule>
  </conditionalFormatting>
  <conditionalFormatting sqref="Q30:R31">
    <cfRule type="containsText" dxfId="214" priority="222" operator="containsText" text="NOK">
      <formula>NOT(ISERROR(SEARCH("NOK",Q30)))</formula>
    </cfRule>
    <cfRule type="containsText" dxfId="213" priority="223" operator="containsText" text="OK">
      <formula>NOT(ISERROR(SEARCH("OK",Q30)))</formula>
    </cfRule>
  </conditionalFormatting>
  <conditionalFormatting sqref="R30:R49">
    <cfRule type="containsText" dxfId="212" priority="230" operator="containsText" text="NOK">
      <formula>NOT(ISERROR(SEARCH("NOK",R30)))</formula>
    </cfRule>
  </conditionalFormatting>
  <conditionalFormatting sqref="R32:R49">
    <cfRule type="containsText" dxfId="211" priority="259" operator="containsText" text="OK">
      <formula>NOT(ISERROR(SEARCH("OK",R32)))</formula>
    </cfRule>
    <cfRule type="containsText" dxfId="210" priority="260" operator="containsText" text="NOK">
      <formula>NOT(ISERROR(SEARCH("NOK",R32)))</formula>
    </cfRule>
  </conditionalFormatting>
  <conditionalFormatting sqref="S30:S34">
    <cfRule type="containsText" dxfId="209" priority="220" operator="containsText" text="OK">
      <formula>NOT(ISERROR(SEARCH("OK",S30)))</formula>
    </cfRule>
    <cfRule type="containsText" dxfId="208" priority="221" operator="containsText" text="NOK">
      <formula>NOT(ISERROR(SEARCH("NOK",S30)))</formula>
    </cfRule>
  </conditionalFormatting>
  <conditionalFormatting sqref="S35:S49">
    <cfRule type="containsText" dxfId="207" priority="256" operator="containsText" text="OK">
      <formula>NOT(ISERROR(SEARCH("OK",S35)))</formula>
    </cfRule>
    <cfRule type="containsText" dxfId="206" priority="257" operator="containsText" text="NOK">
      <formula>NOT(ISERROR(SEARCH("NOK",S35)))</formula>
    </cfRule>
  </conditionalFormatting>
  <conditionalFormatting sqref="S35:T49">
    <cfRule type="containsText" dxfId="205" priority="254" operator="containsText" text="NOK">
      <formula>NOT(ISERROR(SEARCH("NOK",S35)))</formula>
    </cfRule>
  </conditionalFormatting>
  <conditionalFormatting sqref="S30:U34">
    <cfRule type="containsText" dxfId="204" priority="215" operator="containsText" text="NOK">
      <formula>NOT(ISERROR(SEARCH("NOK",S30)))</formula>
    </cfRule>
  </conditionalFormatting>
  <conditionalFormatting sqref="T35:T49">
    <cfRule type="containsText" dxfId="203" priority="253" operator="containsText" text="OK">
      <formula>NOT(ISERROR(SEARCH("OK",T35)))</formula>
    </cfRule>
  </conditionalFormatting>
  <conditionalFormatting sqref="T30:U31">
    <cfRule type="containsText" dxfId="202" priority="213" operator="containsText" text="NOK">
      <formula>NOT(ISERROR(SEARCH("NOK",T30)))</formula>
    </cfRule>
    <cfRule type="containsText" dxfId="201" priority="214" operator="containsText" text="OK">
      <formula>NOT(ISERROR(SEARCH("OK",T30)))</formula>
    </cfRule>
  </conditionalFormatting>
  <conditionalFormatting sqref="T32:U34">
    <cfRule type="containsText" dxfId="200" priority="217" operator="containsText" text="OK">
      <formula>NOT(ISERROR(SEARCH("OK",T32)))</formula>
    </cfRule>
    <cfRule type="containsText" dxfId="199" priority="218" operator="containsText" text="NOK">
      <formula>NOT(ISERROR(SEARCH("NOK",T32)))</formula>
    </cfRule>
  </conditionalFormatting>
  <conditionalFormatting sqref="T35:U49">
    <cfRule type="containsText" dxfId="198" priority="251" operator="containsText" text="NOK">
      <formula>NOT(ISERROR(SEARCH("NOK",T35)))</formula>
    </cfRule>
  </conditionalFormatting>
  <conditionalFormatting sqref="U35:U49">
    <cfRule type="containsText" dxfId="197" priority="249" operator="containsText" text="NOK">
      <formula>NOT(ISERROR(SEARCH("NOK",U35)))</formula>
    </cfRule>
    <cfRule type="containsText" dxfId="196" priority="250" operator="containsText" text="OK">
      <formula>NOT(ISERROR(SEARCH("OK",U35)))</formula>
    </cfRule>
  </conditionalFormatting>
  <conditionalFormatting sqref="V30:V49">
    <cfRule type="containsText" dxfId="195" priority="247" operator="containsText" text="OK">
      <formula>NOT(ISERROR(SEARCH("OK",V30)))</formula>
    </cfRule>
    <cfRule type="containsText" dxfId="194" priority="248" operator="containsText" text="NOK">
      <formula>NOT(ISERROR(SEARCH("NOK",V30)))</formula>
    </cfRule>
  </conditionalFormatting>
  <conditionalFormatting sqref="V30:W49">
    <cfRule type="containsText" dxfId="193" priority="245" operator="containsText" text="NOK">
      <formula>NOT(ISERROR(SEARCH("NOK",V30)))</formula>
    </cfRule>
  </conditionalFormatting>
  <conditionalFormatting sqref="W30:W49">
    <cfRule type="containsText" dxfId="192" priority="243" operator="containsText" text="NOK">
      <formula>NOT(ISERROR(SEARCH("NOK",W30)))</formula>
    </cfRule>
    <cfRule type="containsText" dxfId="191" priority="244" operator="containsText" text="OK">
      <formula>NOT(ISERROR(SEARCH("OK",W30)))</formula>
    </cfRule>
  </conditionalFormatting>
  <conditionalFormatting sqref="X30:X34">
    <cfRule type="containsText" dxfId="190" priority="203" operator="containsText" text="NOK">
      <formula>NOT(ISERROR(SEARCH("NOK",X30)))</formula>
    </cfRule>
  </conditionalFormatting>
  <conditionalFormatting sqref="X35:X49">
    <cfRule type="containsText" dxfId="189" priority="208" operator="containsText" text="OK">
      <formula>NOT(ISERROR(SEARCH("OK",X35)))</formula>
    </cfRule>
    <cfRule type="containsText" dxfId="188" priority="209" operator="containsText" text="NOK">
      <formula>NOT(ISERROR(SEARCH("NOK",X35)))</formula>
    </cfRule>
  </conditionalFormatting>
  <conditionalFormatting sqref="X30:AA34">
    <cfRule type="containsText" dxfId="187" priority="199" operator="containsText" text="OK">
      <formula>NOT(ISERROR(SEARCH("OK",X30)))</formula>
    </cfRule>
  </conditionalFormatting>
  <conditionalFormatting sqref="X35:AA49">
    <cfRule type="containsText" dxfId="186" priority="206" operator="containsText" text="NOK">
      <formula>NOT(ISERROR(SEARCH("NOK",X35)))</formula>
    </cfRule>
  </conditionalFormatting>
  <conditionalFormatting sqref="X30:AB34">
    <cfRule type="containsText" dxfId="185" priority="191" operator="containsText" text="NOK">
      <formula>NOT(ISERROR(SEARCH("NOK",X30)))</formula>
    </cfRule>
  </conditionalFormatting>
  <conditionalFormatting sqref="Y30:AA49">
    <cfRule type="containsText" dxfId="184" priority="200" operator="containsText" text="NOK">
      <formula>NOT(ISERROR(SEARCH("NOK",Y30)))</formula>
    </cfRule>
  </conditionalFormatting>
  <conditionalFormatting sqref="Y35:AA49">
    <cfRule type="containsText" dxfId="183" priority="205" operator="containsText" text="OK">
      <formula>NOT(ISERROR(SEARCH("OK",Y35)))</formula>
    </cfRule>
  </conditionalFormatting>
  <conditionalFormatting sqref="AB30:AB34">
    <cfRule type="containsText" dxfId="182" priority="190" operator="containsText" text="OK">
      <formula>NOT(ISERROR(SEARCH("OK",AB30)))</formula>
    </cfRule>
  </conditionalFormatting>
  <conditionalFormatting sqref="AB35:AB49">
    <cfRule type="containsText" dxfId="181" priority="196" operator="containsText" text="OK">
      <formula>NOT(ISERROR(SEARCH("OK",AB35)))</formula>
    </cfRule>
    <cfRule type="containsText" dxfId="180" priority="197" operator="containsText" text="NOK">
      <formula>NOT(ISERROR(SEARCH("NOK",AB35)))</formula>
    </cfRule>
  </conditionalFormatting>
  <conditionalFormatting sqref="AB35:AC49">
    <cfRule type="containsText" dxfId="179" priority="194" operator="containsText" text="NOK">
      <formula>NOT(ISERROR(SEARCH("NOK",AB35)))</formula>
    </cfRule>
  </conditionalFormatting>
  <conditionalFormatting sqref="AB30:AE34">
    <cfRule type="containsText" dxfId="178" priority="170" operator="containsText" text="NOK">
      <formula>NOT(ISERROR(SEARCH("NOK",AB30)))</formula>
    </cfRule>
  </conditionalFormatting>
  <conditionalFormatting sqref="AC30:AC34">
    <cfRule type="containsText" dxfId="177" priority="168" operator="containsText" text="NOK">
      <formula>NOT(ISERROR(SEARCH("NOK",AC30)))</formula>
    </cfRule>
    <cfRule type="containsText" dxfId="176" priority="169" operator="containsText" text="OK">
      <formula>NOT(ISERROR(SEARCH("OK",AC30)))</formula>
    </cfRule>
  </conditionalFormatting>
  <conditionalFormatting sqref="AC35:AC49">
    <cfRule type="containsText" dxfId="175" priority="193" operator="containsText" text="OK">
      <formula>NOT(ISERROR(SEARCH("OK",AC35)))</formula>
    </cfRule>
  </conditionalFormatting>
  <conditionalFormatting sqref="AC35:AD49">
    <cfRule type="containsText" dxfId="174" priority="185" operator="containsText" text="NOK">
      <formula>NOT(ISERROR(SEARCH("NOK",AC35)))</formula>
    </cfRule>
  </conditionalFormatting>
  <conditionalFormatting sqref="AD35:AD49">
    <cfRule type="containsText" dxfId="173" priority="184" operator="containsText" text="OK">
      <formula>NOT(ISERROR(SEARCH("OK",AD35)))</formula>
    </cfRule>
  </conditionalFormatting>
  <conditionalFormatting sqref="AD30:AE34">
    <cfRule type="containsText" dxfId="172" priority="172" operator="containsText" text="OK">
      <formula>NOT(ISERROR(SEARCH("OK",AD30)))</formula>
    </cfRule>
    <cfRule type="containsText" dxfId="171" priority="173" operator="containsText" text="NOK">
      <formula>NOT(ISERROR(SEARCH("NOK",AD30)))</formula>
    </cfRule>
  </conditionalFormatting>
  <conditionalFormatting sqref="AD35:AE49">
    <cfRule type="containsText" dxfId="170" priority="182" operator="containsText" text="NOK">
      <formula>NOT(ISERROR(SEARCH("NOK",AD35)))</formula>
    </cfRule>
  </conditionalFormatting>
  <conditionalFormatting sqref="AE35:AE49">
    <cfRule type="containsText" dxfId="169" priority="181" operator="containsText" text="OK">
      <formula>NOT(ISERROR(SEARCH("OK",AE35)))</formula>
    </cfRule>
  </conditionalFormatting>
  <conditionalFormatting sqref="AE35:AF49">
    <cfRule type="containsText" dxfId="168" priority="167" operator="containsText" text="NOK">
      <formula>NOT(ISERROR(SEARCH("NOK",AE35)))</formula>
    </cfRule>
  </conditionalFormatting>
  <conditionalFormatting sqref="AF35:AF49">
    <cfRule type="containsText" dxfId="167" priority="166" operator="containsText" text="OK">
      <formula>NOT(ISERROR(SEARCH("OK",AF35)))</formula>
    </cfRule>
  </conditionalFormatting>
  <conditionalFormatting sqref="AF30:AG34">
    <cfRule type="containsText" dxfId="166" priority="160" operator="containsText" text="OK">
      <formula>NOT(ISERROR(SEARCH("OK",AF30)))</formula>
    </cfRule>
    <cfRule type="containsText" dxfId="165" priority="161" operator="containsText" text="NOK">
      <formula>NOT(ISERROR(SEARCH("NOK",AF30)))</formula>
    </cfRule>
  </conditionalFormatting>
  <conditionalFormatting sqref="AF35:AG49">
    <cfRule type="containsText" dxfId="164" priority="164" operator="containsText" text="NOK">
      <formula>NOT(ISERROR(SEARCH("NOK",AF35)))</formula>
    </cfRule>
  </conditionalFormatting>
  <conditionalFormatting sqref="AF30:AI34">
    <cfRule type="containsText" dxfId="163" priority="152" operator="containsText" text="NOK">
      <formula>NOT(ISERROR(SEARCH("NOK",AF30)))</formula>
    </cfRule>
  </conditionalFormatting>
  <conditionalFormatting sqref="AG35:AG49">
    <cfRule type="containsText" dxfId="162" priority="163" operator="containsText" text="OK">
      <formula>NOT(ISERROR(SEARCH("OK",AG35)))</formula>
    </cfRule>
  </conditionalFormatting>
  <conditionalFormatting sqref="AG35:AH49">
    <cfRule type="containsText" dxfId="161" priority="158" operator="containsText" text="NOK">
      <formula>NOT(ISERROR(SEARCH("NOK",AG35)))</formula>
    </cfRule>
  </conditionalFormatting>
  <conditionalFormatting sqref="AH35:AH49">
    <cfRule type="containsText" dxfId="160" priority="157" operator="containsText" text="OK">
      <formula>NOT(ISERROR(SEARCH("OK",AH35)))</formula>
    </cfRule>
  </conditionalFormatting>
  <conditionalFormatting sqref="AH30:AI34">
    <cfRule type="containsText" dxfId="159" priority="151" operator="containsText" text="OK">
      <formula>NOT(ISERROR(SEARCH("OK",AH30)))</formula>
    </cfRule>
  </conditionalFormatting>
  <conditionalFormatting sqref="AH35:AI49">
    <cfRule type="containsText" dxfId="158" priority="155" operator="containsText" text="NOK">
      <formula>NOT(ISERROR(SEARCH("NOK",AH35)))</formula>
    </cfRule>
  </conditionalFormatting>
  <conditionalFormatting sqref="AH30:AK34">
    <cfRule type="containsText" dxfId="157" priority="143" operator="containsText" text="NOK">
      <formula>NOT(ISERROR(SEARCH("NOK",AH30)))</formula>
    </cfRule>
  </conditionalFormatting>
  <conditionalFormatting sqref="AI35:AI49">
    <cfRule type="containsText" dxfId="156" priority="154" operator="containsText" text="OK">
      <formula>NOT(ISERROR(SEARCH("OK",AI35)))</formula>
    </cfRule>
  </conditionalFormatting>
  <conditionalFormatting sqref="AI35:AJ49">
    <cfRule type="containsText" dxfId="155" priority="149" operator="containsText" text="NOK">
      <formula>NOT(ISERROR(SEARCH("NOK",AI35)))</formula>
    </cfRule>
  </conditionalFormatting>
  <conditionalFormatting sqref="AJ35:AJ49">
    <cfRule type="containsText" dxfId="154" priority="148" operator="containsText" text="OK">
      <formula>NOT(ISERROR(SEARCH("OK",AJ35)))</formula>
    </cfRule>
  </conditionalFormatting>
  <conditionalFormatting sqref="AJ30:AK34">
    <cfRule type="containsText" dxfId="153" priority="142" operator="containsText" text="OK">
      <formula>NOT(ISERROR(SEARCH("OK",AJ30)))</formula>
    </cfRule>
  </conditionalFormatting>
  <conditionalFormatting sqref="AJ35:AK49">
    <cfRule type="containsText" dxfId="152" priority="146" operator="containsText" text="NOK">
      <formula>NOT(ISERROR(SEARCH("NOK",AJ35)))</formula>
    </cfRule>
  </conditionalFormatting>
  <conditionalFormatting sqref="AJ30:AW34">
    <cfRule type="containsText" dxfId="151" priority="113" operator="containsText" text="NOK">
      <formula>NOT(ISERROR(SEARCH("NOK",AJ30)))</formula>
    </cfRule>
  </conditionalFormatting>
  <conditionalFormatting sqref="AK35:AK49">
    <cfRule type="containsText" dxfId="150" priority="145" operator="containsText" text="OK">
      <formula>NOT(ISERROR(SEARCH("OK",AK35)))</formula>
    </cfRule>
  </conditionalFormatting>
  <conditionalFormatting sqref="AK35:AL49">
    <cfRule type="containsText" dxfId="149" priority="140" operator="containsText" text="NOK">
      <formula>NOT(ISERROR(SEARCH("NOK",AK35)))</formula>
    </cfRule>
  </conditionalFormatting>
  <conditionalFormatting sqref="AL35:AL49">
    <cfRule type="containsText" dxfId="148" priority="139" operator="containsText" text="OK">
      <formula>NOT(ISERROR(SEARCH("OK",AL35)))</formula>
    </cfRule>
  </conditionalFormatting>
  <conditionalFormatting sqref="AL35:AO49">
    <cfRule type="containsText" dxfId="147" priority="137" operator="containsText" text="NOK">
      <formula>NOT(ISERROR(SEARCH("NOK",AL35)))</formula>
    </cfRule>
  </conditionalFormatting>
  <conditionalFormatting sqref="AL30:AW34">
    <cfRule type="containsText" dxfId="146" priority="111" operator="containsText" text="NOK">
      <formula>NOT(ISERROR(SEARCH("NOK",AL30)))</formula>
    </cfRule>
    <cfRule type="containsText" dxfId="145" priority="112" operator="containsText" text="OK">
      <formula>NOT(ISERROR(SEARCH("OK",AL30)))</formula>
    </cfRule>
  </conditionalFormatting>
  <conditionalFormatting sqref="AM35:AO49">
    <cfRule type="containsText" dxfId="144" priority="136" operator="containsText" text="OK">
      <formula>NOT(ISERROR(SEARCH("OK",AM35)))</formula>
    </cfRule>
  </conditionalFormatting>
  <conditionalFormatting sqref="AM35:AP49">
    <cfRule type="containsText" dxfId="143" priority="131" operator="containsText" text="NOK">
      <formula>NOT(ISERROR(SEARCH("NOK",AM35)))</formula>
    </cfRule>
  </conditionalFormatting>
  <conditionalFormatting sqref="AP35:AP49">
    <cfRule type="containsText" dxfId="142" priority="130" operator="containsText" text="OK">
      <formula>NOT(ISERROR(SEARCH("OK",AP35)))</formula>
    </cfRule>
  </conditionalFormatting>
  <conditionalFormatting sqref="AP35:AS49">
    <cfRule type="containsText" dxfId="141" priority="128" operator="containsText" text="NOK">
      <formula>NOT(ISERROR(SEARCH("NOK",AP35)))</formula>
    </cfRule>
  </conditionalFormatting>
  <conditionalFormatting sqref="AQ35:AS49">
    <cfRule type="containsText" dxfId="140" priority="127" operator="containsText" text="OK">
      <formula>NOT(ISERROR(SEARCH("OK",AQ35)))</formula>
    </cfRule>
  </conditionalFormatting>
  <conditionalFormatting sqref="AQ35:AT49">
    <cfRule type="containsText" dxfId="139" priority="122" operator="containsText" text="NOK">
      <formula>NOT(ISERROR(SEARCH("NOK",AQ35)))</formula>
    </cfRule>
  </conditionalFormatting>
  <conditionalFormatting sqref="AT35:AT49">
    <cfRule type="containsText" dxfId="138" priority="121" operator="containsText" text="OK">
      <formula>NOT(ISERROR(SEARCH("OK",AT35)))</formula>
    </cfRule>
  </conditionalFormatting>
  <conditionalFormatting sqref="AT35:AW49">
    <cfRule type="containsText" dxfId="137" priority="119" operator="containsText" text="NOK">
      <formula>NOT(ISERROR(SEARCH("NOK",AT35)))</formula>
    </cfRule>
  </conditionalFormatting>
  <conditionalFormatting sqref="AU35:AU49 AW35:AW49">
    <cfRule type="containsText" dxfId="136" priority="117" operator="containsText" text="NOK">
      <formula>NOT(ISERROR(SEARCH("NOK",AU35)))</formula>
    </cfRule>
    <cfRule type="containsText" dxfId="135" priority="118" operator="containsText" text="OK">
      <formula>NOT(ISERROR(SEARCH("OK",AU35)))</formula>
    </cfRule>
  </conditionalFormatting>
  <conditionalFormatting sqref="AV35:AV49">
    <cfRule type="containsText" dxfId="134" priority="110" operator="containsText" text="NOK">
      <formula>NOT(ISERROR(SEARCH("NOK",AV35)))</formula>
    </cfRule>
  </conditionalFormatting>
  <conditionalFormatting sqref="AV35:AV49">
    <cfRule type="containsText" dxfId="133" priority="109" operator="containsText" text="OK">
      <formula>NOT(ISERROR(SEARCH("OK",AV35)))</formula>
    </cfRule>
  </conditionalFormatting>
  <conditionalFormatting sqref="AX30:BA34">
    <cfRule type="containsText" dxfId="132" priority="103" operator="containsText" text="NOK">
      <formula>NOT(ISERROR(SEARCH("NOK",AX30)))</formula>
    </cfRule>
  </conditionalFormatting>
  <conditionalFormatting sqref="AX30:BA34">
    <cfRule type="containsText" dxfId="131" priority="101" operator="containsText" text="NOK">
      <formula>NOT(ISERROR(SEARCH("NOK",AX30)))</formula>
    </cfRule>
    <cfRule type="containsText" dxfId="130" priority="102" operator="containsText" text="OK">
      <formula>NOT(ISERROR(SEARCH("OK",AX30)))</formula>
    </cfRule>
  </conditionalFormatting>
  <conditionalFormatting sqref="AX35:AX49">
    <cfRule type="containsText" dxfId="129" priority="108" operator="containsText" text="NOK">
      <formula>NOT(ISERROR(SEARCH("NOK",AX35)))</formula>
    </cfRule>
  </conditionalFormatting>
  <conditionalFormatting sqref="AX35:AX49">
    <cfRule type="containsText" dxfId="128" priority="107" operator="containsText" text="OK">
      <formula>NOT(ISERROR(SEARCH("OK",AX35)))</formula>
    </cfRule>
  </conditionalFormatting>
  <conditionalFormatting sqref="AX35:BA49">
    <cfRule type="containsText" dxfId="127" priority="106" operator="containsText" text="NOK">
      <formula>NOT(ISERROR(SEARCH("NOK",AX35)))</formula>
    </cfRule>
  </conditionalFormatting>
  <conditionalFormatting sqref="AY35:AY49 BA35:BA49">
    <cfRule type="containsText" dxfId="126" priority="104" operator="containsText" text="NOK">
      <formula>NOT(ISERROR(SEARCH("NOK",AY35)))</formula>
    </cfRule>
    <cfRule type="containsText" dxfId="125" priority="105" operator="containsText" text="OK">
      <formula>NOT(ISERROR(SEARCH("OK",AY35)))</formula>
    </cfRule>
  </conditionalFormatting>
  <conditionalFormatting sqref="AZ35:AZ49">
    <cfRule type="containsText" dxfId="124" priority="100" operator="containsText" text="NOK">
      <formula>NOT(ISERROR(SEARCH("NOK",AZ35)))</formula>
    </cfRule>
  </conditionalFormatting>
  <conditionalFormatting sqref="AZ35:AZ49">
    <cfRule type="containsText" dxfId="123" priority="99" operator="containsText" text="OK">
      <formula>NOT(ISERROR(SEARCH("OK",AZ35)))</formula>
    </cfRule>
  </conditionalFormatting>
  <conditionalFormatting sqref="BB30:BE34">
    <cfRule type="containsText" dxfId="122" priority="93" operator="containsText" text="NOK">
      <formula>NOT(ISERROR(SEARCH("NOK",BB30)))</formula>
    </cfRule>
  </conditionalFormatting>
  <conditionalFormatting sqref="BB30:BE34">
    <cfRule type="containsText" dxfId="121" priority="91" operator="containsText" text="NOK">
      <formula>NOT(ISERROR(SEARCH("NOK",BB30)))</formula>
    </cfRule>
    <cfRule type="containsText" dxfId="120" priority="92" operator="containsText" text="OK">
      <formula>NOT(ISERROR(SEARCH("OK",BB30)))</formula>
    </cfRule>
  </conditionalFormatting>
  <conditionalFormatting sqref="BB35:BB49">
    <cfRule type="containsText" dxfId="119" priority="98" operator="containsText" text="NOK">
      <formula>NOT(ISERROR(SEARCH("NOK",BB35)))</formula>
    </cfRule>
  </conditionalFormatting>
  <conditionalFormatting sqref="BB35:BB49">
    <cfRule type="containsText" dxfId="118" priority="97" operator="containsText" text="OK">
      <formula>NOT(ISERROR(SEARCH("OK",BB35)))</formula>
    </cfRule>
  </conditionalFormatting>
  <conditionalFormatting sqref="BB35:BE49">
    <cfRule type="containsText" dxfId="117" priority="96" operator="containsText" text="NOK">
      <formula>NOT(ISERROR(SEARCH("NOK",BB35)))</formula>
    </cfRule>
  </conditionalFormatting>
  <conditionalFormatting sqref="BC35:BC49 BE35:BE49">
    <cfRule type="containsText" dxfId="116" priority="94" operator="containsText" text="NOK">
      <formula>NOT(ISERROR(SEARCH("NOK",BC35)))</formula>
    </cfRule>
    <cfRule type="containsText" dxfId="115" priority="95" operator="containsText" text="OK">
      <formula>NOT(ISERROR(SEARCH("OK",BC35)))</formula>
    </cfRule>
  </conditionalFormatting>
  <conditionalFormatting sqref="BD35:BD49">
    <cfRule type="containsText" dxfId="114" priority="90" operator="containsText" text="NOK">
      <formula>NOT(ISERROR(SEARCH("NOK",BD35)))</formula>
    </cfRule>
  </conditionalFormatting>
  <conditionalFormatting sqref="BD35:BD49">
    <cfRule type="containsText" dxfId="113" priority="89" operator="containsText" text="OK">
      <formula>NOT(ISERROR(SEARCH("OK",BD35)))</formula>
    </cfRule>
  </conditionalFormatting>
  <conditionalFormatting sqref="BF30:BI34">
    <cfRule type="containsText" dxfId="112" priority="83" operator="containsText" text="NOK">
      <formula>NOT(ISERROR(SEARCH("NOK",BF30)))</formula>
    </cfRule>
  </conditionalFormatting>
  <conditionalFormatting sqref="BF30:BI34">
    <cfRule type="containsText" dxfId="111" priority="81" operator="containsText" text="NOK">
      <formula>NOT(ISERROR(SEARCH("NOK",BF30)))</formula>
    </cfRule>
    <cfRule type="containsText" dxfId="110" priority="82" operator="containsText" text="OK">
      <formula>NOT(ISERROR(SEARCH("OK",BF30)))</formula>
    </cfRule>
  </conditionalFormatting>
  <conditionalFormatting sqref="BF35:BF49">
    <cfRule type="containsText" dxfId="109" priority="88" operator="containsText" text="NOK">
      <formula>NOT(ISERROR(SEARCH("NOK",BF35)))</formula>
    </cfRule>
  </conditionalFormatting>
  <conditionalFormatting sqref="BF35:BF49">
    <cfRule type="containsText" dxfId="108" priority="87" operator="containsText" text="OK">
      <formula>NOT(ISERROR(SEARCH("OK",BF35)))</formula>
    </cfRule>
  </conditionalFormatting>
  <conditionalFormatting sqref="BF35:BI49">
    <cfRule type="containsText" dxfId="107" priority="86" operator="containsText" text="NOK">
      <formula>NOT(ISERROR(SEARCH("NOK",BF35)))</formula>
    </cfRule>
  </conditionalFormatting>
  <conditionalFormatting sqref="BG35:BG49 BI35:BI49">
    <cfRule type="containsText" dxfId="106" priority="84" operator="containsText" text="NOK">
      <formula>NOT(ISERROR(SEARCH("NOK",BG35)))</formula>
    </cfRule>
    <cfRule type="containsText" dxfId="105" priority="85" operator="containsText" text="OK">
      <formula>NOT(ISERROR(SEARCH("OK",BG35)))</formula>
    </cfRule>
  </conditionalFormatting>
  <conditionalFormatting sqref="BH35:BH49">
    <cfRule type="containsText" dxfId="104" priority="80" operator="containsText" text="NOK">
      <formula>NOT(ISERROR(SEARCH("NOK",BH35)))</formula>
    </cfRule>
  </conditionalFormatting>
  <conditionalFormatting sqref="BH35:BH49">
    <cfRule type="containsText" dxfId="103" priority="79" operator="containsText" text="OK">
      <formula>NOT(ISERROR(SEARCH("OK",BH35)))</formula>
    </cfRule>
  </conditionalFormatting>
  <conditionalFormatting sqref="BJ30:BM34">
    <cfRule type="containsText" dxfId="102" priority="73" operator="containsText" text="NOK">
      <formula>NOT(ISERROR(SEARCH("NOK",BJ30)))</formula>
    </cfRule>
  </conditionalFormatting>
  <conditionalFormatting sqref="BJ30:BM34">
    <cfRule type="containsText" dxfId="101" priority="71" operator="containsText" text="NOK">
      <formula>NOT(ISERROR(SEARCH("NOK",BJ30)))</formula>
    </cfRule>
    <cfRule type="containsText" dxfId="100" priority="72" operator="containsText" text="OK">
      <formula>NOT(ISERROR(SEARCH("OK",BJ30)))</formula>
    </cfRule>
  </conditionalFormatting>
  <conditionalFormatting sqref="BJ35:BJ49">
    <cfRule type="containsText" dxfId="99" priority="78" operator="containsText" text="NOK">
      <formula>NOT(ISERROR(SEARCH("NOK",BJ35)))</formula>
    </cfRule>
  </conditionalFormatting>
  <conditionalFormatting sqref="BJ35:BJ49">
    <cfRule type="containsText" dxfId="98" priority="77" operator="containsText" text="OK">
      <formula>NOT(ISERROR(SEARCH("OK",BJ35)))</formula>
    </cfRule>
  </conditionalFormatting>
  <conditionalFormatting sqref="BJ35:BM49">
    <cfRule type="containsText" dxfId="97" priority="76" operator="containsText" text="NOK">
      <formula>NOT(ISERROR(SEARCH("NOK",BJ35)))</formula>
    </cfRule>
  </conditionalFormatting>
  <conditionalFormatting sqref="BK35:BK49 BM35:BM49">
    <cfRule type="containsText" dxfId="96" priority="74" operator="containsText" text="NOK">
      <formula>NOT(ISERROR(SEARCH("NOK",BK35)))</formula>
    </cfRule>
    <cfRule type="containsText" dxfId="95" priority="75" operator="containsText" text="OK">
      <formula>NOT(ISERROR(SEARCH("OK",BK35)))</formula>
    </cfRule>
  </conditionalFormatting>
  <conditionalFormatting sqref="BL35:BL49">
    <cfRule type="containsText" dxfId="94" priority="70" operator="containsText" text="NOK">
      <formula>NOT(ISERROR(SEARCH("NOK",BL35)))</formula>
    </cfRule>
  </conditionalFormatting>
  <conditionalFormatting sqref="BL35:BL49">
    <cfRule type="containsText" dxfId="93" priority="69" operator="containsText" text="OK">
      <formula>NOT(ISERROR(SEARCH("OK",BL35)))</formula>
    </cfRule>
  </conditionalFormatting>
  <conditionalFormatting sqref="BN30:BQ34">
    <cfRule type="containsText" dxfId="92" priority="63" operator="containsText" text="NOK">
      <formula>NOT(ISERROR(SEARCH("NOK",BN30)))</formula>
    </cfRule>
  </conditionalFormatting>
  <conditionalFormatting sqref="BN30:BQ34">
    <cfRule type="containsText" dxfId="91" priority="61" operator="containsText" text="NOK">
      <formula>NOT(ISERROR(SEARCH("NOK",BN30)))</formula>
    </cfRule>
    <cfRule type="containsText" dxfId="90" priority="62" operator="containsText" text="OK">
      <formula>NOT(ISERROR(SEARCH("OK",BN30)))</formula>
    </cfRule>
  </conditionalFormatting>
  <conditionalFormatting sqref="BN35:BN49">
    <cfRule type="containsText" dxfId="89" priority="68" operator="containsText" text="NOK">
      <formula>NOT(ISERROR(SEARCH("NOK",BN35)))</formula>
    </cfRule>
  </conditionalFormatting>
  <conditionalFormatting sqref="BN35:BN49">
    <cfRule type="containsText" dxfId="88" priority="67" operator="containsText" text="OK">
      <formula>NOT(ISERROR(SEARCH("OK",BN35)))</formula>
    </cfRule>
  </conditionalFormatting>
  <conditionalFormatting sqref="BN35:BQ49">
    <cfRule type="containsText" dxfId="87" priority="66" operator="containsText" text="NOK">
      <formula>NOT(ISERROR(SEARCH("NOK",BN35)))</formula>
    </cfRule>
  </conditionalFormatting>
  <conditionalFormatting sqref="BO35:BO49 BQ35:BQ49">
    <cfRule type="containsText" dxfId="86" priority="64" operator="containsText" text="NOK">
      <formula>NOT(ISERROR(SEARCH("NOK",BO35)))</formula>
    </cfRule>
    <cfRule type="containsText" dxfId="85" priority="65" operator="containsText" text="OK">
      <formula>NOT(ISERROR(SEARCH("OK",BO35)))</formula>
    </cfRule>
  </conditionalFormatting>
  <conditionalFormatting sqref="BP35:BP49">
    <cfRule type="containsText" dxfId="84" priority="60" operator="containsText" text="NOK">
      <formula>NOT(ISERROR(SEARCH("NOK",BP35)))</formula>
    </cfRule>
  </conditionalFormatting>
  <conditionalFormatting sqref="BP35:BP49">
    <cfRule type="containsText" dxfId="83" priority="59" operator="containsText" text="OK">
      <formula>NOT(ISERROR(SEARCH("OK",BP35)))</formula>
    </cfRule>
  </conditionalFormatting>
  <conditionalFormatting sqref="BR30:BU34">
    <cfRule type="containsText" dxfId="82" priority="53" operator="containsText" text="NOK">
      <formula>NOT(ISERROR(SEARCH("NOK",BR30)))</formula>
    </cfRule>
  </conditionalFormatting>
  <conditionalFormatting sqref="BR30:BU34">
    <cfRule type="containsText" dxfId="81" priority="51" operator="containsText" text="NOK">
      <formula>NOT(ISERROR(SEARCH("NOK",BR30)))</formula>
    </cfRule>
    <cfRule type="containsText" dxfId="80" priority="52" operator="containsText" text="OK">
      <formula>NOT(ISERROR(SEARCH("OK",BR30)))</formula>
    </cfRule>
  </conditionalFormatting>
  <conditionalFormatting sqref="BR35:BR49">
    <cfRule type="containsText" dxfId="79" priority="58" operator="containsText" text="NOK">
      <formula>NOT(ISERROR(SEARCH("NOK",BR35)))</formula>
    </cfRule>
  </conditionalFormatting>
  <conditionalFormatting sqref="BR35:BR49">
    <cfRule type="containsText" dxfId="78" priority="57" operator="containsText" text="OK">
      <formula>NOT(ISERROR(SEARCH("OK",BR35)))</formula>
    </cfRule>
  </conditionalFormatting>
  <conditionalFormatting sqref="BR35:BU49">
    <cfRule type="containsText" dxfId="77" priority="56" operator="containsText" text="NOK">
      <formula>NOT(ISERROR(SEARCH("NOK",BR35)))</formula>
    </cfRule>
  </conditionalFormatting>
  <conditionalFormatting sqref="BS35:BS49 BU35:BU49">
    <cfRule type="containsText" dxfId="76" priority="54" operator="containsText" text="NOK">
      <formula>NOT(ISERROR(SEARCH("NOK",BS35)))</formula>
    </cfRule>
    <cfRule type="containsText" dxfId="75" priority="55" operator="containsText" text="OK">
      <formula>NOT(ISERROR(SEARCH("OK",BS35)))</formula>
    </cfRule>
  </conditionalFormatting>
  <conditionalFormatting sqref="BT35:BT49">
    <cfRule type="containsText" dxfId="74" priority="50" operator="containsText" text="NOK">
      <formula>NOT(ISERROR(SEARCH("NOK",BT35)))</formula>
    </cfRule>
  </conditionalFormatting>
  <conditionalFormatting sqref="BT35:BT49">
    <cfRule type="containsText" dxfId="73" priority="49" operator="containsText" text="OK">
      <formula>NOT(ISERROR(SEARCH("OK",BT35)))</formula>
    </cfRule>
  </conditionalFormatting>
  <conditionalFormatting sqref="BV30:BW34">
    <cfRule type="containsText" dxfId="72" priority="43" operator="containsText" text="NOK">
      <formula>NOT(ISERROR(SEARCH("NOK",BV30)))</formula>
    </cfRule>
  </conditionalFormatting>
  <conditionalFormatting sqref="BV30:BW34">
    <cfRule type="containsText" dxfId="71" priority="41" operator="containsText" text="NOK">
      <formula>NOT(ISERROR(SEARCH("NOK",BV30)))</formula>
    </cfRule>
    <cfRule type="containsText" dxfId="70" priority="42" operator="containsText" text="OK">
      <formula>NOT(ISERROR(SEARCH("OK",BV30)))</formula>
    </cfRule>
  </conditionalFormatting>
  <conditionalFormatting sqref="BV35:BV49">
    <cfRule type="containsText" dxfId="69" priority="48" operator="containsText" text="NOK">
      <formula>NOT(ISERROR(SEARCH("NOK",BV35)))</formula>
    </cfRule>
  </conditionalFormatting>
  <conditionalFormatting sqref="BV35:BV49">
    <cfRule type="containsText" dxfId="68" priority="47" operator="containsText" text="OK">
      <formula>NOT(ISERROR(SEARCH("OK",BV35)))</formula>
    </cfRule>
  </conditionalFormatting>
  <conditionalFormatting sqref="BV35:BW49">
    <cfRule type="containsText" dxfId="67" priority="46" operator="containsText" text="NOK">
      <formula>NOT(ISERROR(SEARCH("NOK",BV35)))</formula>
    </cfRule>
  </conditionalFormatting>
  <conditionalFormatting sqref="BW35:BW49">
    <cfRule type="containsText" dxfId="66" priority="44" operator="containsText" text="NOK">
      <formula>NOT(ISERROR(SEARCH("NOK",BW35)))</formula>
    </cfRule>
    <cfRule type="containsText" dxfId="65" priority="45" operator="containsText" text="OK">
      <formula>NOT(ISERROR(SEARCH("OK",BW35)))</formula>
    </cfRule>
  </conditionalFormatting>
  <conditionalFormatting sqref="BX30:BY34">
    <cfRule type="containsText" dxfId="64" priority="37" operator="containsText" text="NOK">
      <formula>NOT(ISERROR(SEARCH("NOK",BX30)))</formula>
    </cfRule>
  </conditionalFormatting>
  <conditionalFormatting sqref="BX30:BY34">
    <cfRule type="containsText" dxfId="63" priority="35" operator="containsText" text="NOK">
      <formula>NOT(ISERROR(SEARCH("NOK",BX30)))</formula>
    </cfRule>
    <cfRule type="containsText" dxfId="62" priority="36" operator="containsText" text="OK">
      <formula>NOT(ISERROR(SEARCH("OK",BX30)))</formula>
    </cfRule>
  </conditionalFormatting>
  <conditionalFormatting sqref="BX35:BY49">
    <cfRule type="containsText" dxfId="61" priority="40" operator="containsText" text="NOK">
      <formula>NOT(ISERROR(SEARCH("NOK",BX35)))</formula>
    </cfRule>
  </conditionalFormatting>
  <conditionalFormatting sqref="BY35:BY49">
    <cfRule type="containsText" dxfId="60" priority="38" operator="containsText" text="NOK">
      <formula>NOT(ISERROR(SEARCH("NOK",BY35)))</formula>
    </cfRule>
    <cfRule type="containsText" dxfId="59" priority="39" operator="containsText" text="OK">
      <formula>NOT(ISERROR(SEARCH("OK",BY35)))</formula>
    </cfRule>
  </conditionalFormatting>
  <conditionalFormatting sqref="BX35:BX49">
    <cfRule type="containsText" dxfId="58" priority="34" operator="containsText" text="NOK">
      <formula>NOT(ISERROR(SEARCH("NOK",BX35)))</formula>
    </cfRule>
  </conditionalFormatting>
  <conditionalFormatting sqref="BX35:BX49">
    <cfRule type="containsText" dxfId="57" priority="33" operator="containsText" text="OK">
      <formula>NOT(ISERROR(SEARCH("OK",BX35)))</formula>
    </cfRule>
  </conditionalFormatting>
  <conditionalFormatting sqref="BZ30:CA34">
    <cfRule type="containsText" dxfId="56" priority="27" operator="containsText" text="NOK">
      <formula>NOT(ISERROR(SEARCH("NOK",BZ30)))</formula>
    </cfRule>
  </conditionalFormatting>
  <conditionalFormatting sqref="BZ30:CA34">
    <cfRule type="containsText" dxfId="55" priority="25" operator="containsText" text="NOK">
      <formula>NOT(ISERROR(SEARCH("NOK",BZ30)))</formula>
    </cfRule>
    <cfRule type="containsText" dxfId="54" priority="26" operator="containsText" text="OK">
      <formula>NOT(ISERROR(SEARCH("OK",BZ30)))</formula>
    </cfRule>
  </conditionalFormatting>
  <conditionalFormatting sqref="BZ35:BZ49">
    <cfRule type="containsText" dxfId="53" priority="32" operator="containsText" text="NOK">
      <formula>NOT(ISERROR(SEARCH("NOK",BZ35)))</formula>
    </cfRule>
  </conditionalFormatting>
  <conditionalFormatting sqref="BZ35:BZ49">
    <cfRule type="containsText" dxfId="52" priority="31" operator="containsText" text="OK">
      <formula>NOT(ISERROR(SEARCH("OK",BZ35)))</formula>
    </cfRule>
  </conditionalFormatting>
  <conditionalFormatting sqref="BZ35:CA49">
    <cfRule type="containsText" dxfId="51" priority="30" operator="containsText" text="NOK">
      <formula>NOT(ISERROR(SEARCH("NOK",BZ35)))</formula>
    </cfRule>
  </conditionalFormatting>
  <conditionalFormatting sqref="CA35:CA49">
    <cfRule type="containsText" dxfId="50" priority="28" operator="containsText" text="NOK">
      <formula>NOT(ISERROR(SEARCH("NOK",CA35)))</formula>
    </cfRule>
    <cfRule type="containsText" dxfId="49" priority="29" operator="containsText" text="OK">
      <formula>NOT(ISERROR(SEARCH("OK",CA35)))</formula>
    </cfRule>
  </conditionalFormatting>
  <conditionalFormatting sqref="CB30:CC34">
    <cfRule type="containsText" dxfId="48" priority="21" operator="containsText" text="NOK">
      <formula>NOT(ISERROR(SEARCH("NOK",CB30)))</formula>
    </cfRule>
  </conditionalFormatting>
  <conditionalFormatting sqref="CB30:CC34">
    <cfRule type="containsText" dxfId="47" priority="19" operator="containsText" text="NOK">
      <formula>NOT(ISERROR(SEARCH("NOK",CB30)))</formula>
    </cfRule>
    <cfRule type="containsText" dxfId="46" priority="20" operator="containsText" text="OK">
      <formula>NOT(ISERROR(SEARCH("OK",CB30)))</formula>
    </cfRule>
  </conditionalFormatting>
  <conditionalFormatting sqref="CB35:CC49">
    <cfRule type="containsText" dxfId="45" priority="24" operator="containsText" text="NOK">
      <formula>NOT(ISERROR(SEARCH("NOK",CB35)))</formula>
    </cfRule>
  </conditionalFormatting>
  <conditionalFormatting sqref="CC35:CC49">
    <cfRule type="containsText" dxfId="44" priority="22" operator="containsText" text="NOK">
      <formula>NOT(ISERROR(SEARCH("NOK",CC35)))</formula>
    </cfRule>
    <cfRule type="containsText" dxfId="43" priority="23" operator="containsText" text="OK">
      <formula>NOT(ISERROR(SEARCH("OK",CC35)))</formula>
    </cfRule>
  </conditionalFormatting>
  <conditionalFormatting sqref="CB35:CB49">
    <cfRule type="containsText" dxfId="42" priority="18" operator="containsText" text="NOK">
      <formula>NOT(ISERROR(SEARCH("NOK",CB35)))</formula>
    </cfRule>
  </conditionalFormatting>
  <conditionalFormatting sqref="CB35:CB49">
    <cfRule type="containsText" dxfId="41" priority="17" operator="containsText" text="OK">
      <formula>NOT(ISERROR(SEARCH("OK",CB35)))</formula>
    </cfRule>
  </conditionalFormatting>
  <conditionalFormatting sqref="CD30:CE34">
    <cfRule type="containsText" dxfId="40" priority="11" operator="containsText" text="NOK">
      <formula>NOT(ISERROR(SEARCH("NOK",CD30)))</formula>
    </cfRule>
  </conditionalFormatting>
  <conditionalFormatting sqref="CD30:CE34">
    <cfRule type="containsText" dxfId="39" priority="9" operator="containsText" text="NOK">
      <formula>NOT(ISERROR(SEARCH("NOK",CD30)))</formula>
    </cfRule>
    <cfRule type="containsText" dxfId="38" priority="10" operator="containsText" text="OK">
      <formula>NOT(ISERROR(SEARCH("OK",CD30)))</formula>
    </cfRule>
  </conditionalFormatting>
  <conditionalFormatting sqref="CD35:CD49">
    <cfRule type="containsText" dxfId="37" priority="16" operator="containsText" text="NOK">
      <formula>NOT(ISERROR(SEARCH("NOK",CD35)))</formula>
    </cfRule>
  </conditionalFormatting>
  <conditionalFormatting sqref="CD35:CD49">
    <cfRule type="containsText" dxfId="36" priority="15" operator="containsText" text="OK">
      <formula>NOT(ISERROR(SEARCH("OK",CD35)))</formula>
    </cfRule>
  </conditionalFormatting>
  <conditionalFormatting sqref="CD35:CE49">
    <cfRule type="containsText" dxfId="35" priority="14" operator="containsText" text="NOK">
      <formula>NOT(ISERROR(SEARCH("NOK",CD35)))</formula>
    </cfRule>
  </conditionalFormatting>
  <conditionalFormatting sqref="CE35:CE49">
    <cfRule type="containsText" dxfId="34" priority="12" operator="containsText" text="NOK">
      <formula>NOT(ISERROR(SEARCH("NOK",CE35)))</formula>
    </cfRule>
    <cfRule type="containsText" dxfId="33" priority="13" operator="containsText" text="OK">
      <formula>NOT(ISERROR(SEARCH("OK",CE35)))</formula>
    </cfRule>
  </conditionalFormatting>
  <conditionalFormatting sqref="CF30:CG34">
    <cfRule type="containsText" dxfId="32" priority="5" operator="containsText" text="NOK">
      <formula>NOT(ISERROR(SEARCH("NOK",CF30)))</formula>
    </cfRule>
  </conditionalFormatting>
  <conditionalFormatting sqref="CF30:CG34">
    <cfRule type="containsText" dxfId="31" priority="3" operator="containsText" text="NOK">
      <formula>NOT(ISERROR(SEARCH("NOK",CF30)))</formula>
    </cfRule>
    <cfRule type="containsText" dxfId="30" priority="4" operator="containsText" text="OK">
      <formula>NOT(ISERROR(SEARCH("OK",CF30)))</formula>
    </cfRule>
  </conditionalFormatting>
  <conditionalFormatting sqref="CF35:CG49">
    <cfRule type="containsText" dxfId="29" priority="8" operator="containsText" text="NOK">
      <formula>NOT(ISERROR(SEARCH("NOK",CF35)))</formula>
    </cfRule>
  </conditionalFormatting>
  <conditionalFormatting sqref="CG35:CG49">
    <cfRule type="containsText" dxfId="28" priority="6" operator="containsText" text="NOK">
      <formula>NOT(ISERROR(SEARCH("NOK",CG35)))</formula>
    </cfRule>
    <cfRule type="containsText" dxfId="27" priority="7" operator="containsText" text="OK">
      <formula>NOT(ISERROR(SEARCH("OK",CG35)))</formula>
    </cfRule>
  </conditionalFormatting>
  <conditionalFormatting sqref="CF35:CF49">
    <cfRule type="containsText" dxfId="26" priority="2" operator="containsText" text="NOK">
      <formula>NOT(ISERROR(SEARCH("NOK",CF35)))</formula>
    </cfRule>
  </conditionalFormatting>
  <conditionalFormatting sqref="CF35:CF49">
    <cfRule type="containsText" dxfId="25" priority="1" operator="containsText" text="OK">
      <formula>NOT(ISERROR(SEARCH("OK",CF35)))</formula>
    </cfRule>
  </conditionalFormatting>
  <dataValidations count="1">
    <dataValidation type="list" allowBlank="1" showInputMessage="1" showErrorMessage="1" sqref="C30:CG49" xr:uid="{4F418DBE-EC34-4660-974D-36C9EA075857}">
      <formula1>"OK ,NOK"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C463-2EEA-4AB4-AD7D-BD854B4EFE80}">
  <sheetPr>
    <tabColor rgb="FF7030A0"/>
  </sheetPr>
  <dimension ref="C1:Y200"/>
  <sheetViews>
    <sheetView zoomScale="80" workbookViewId="0">
      <selection activeCell="F46" sqref="F46"/>
    </sheetView>
  </sheetViews>
  <sheetFormatPr defaultColWidth="9.140625" defaultRowHeight="14.45"/>
  <cols>
    <col min="4" max="4" width="19.28515625" customWidth="1"/>
    <col min="6" max="6" width="13.42578125" customWidth="1"/>
    <col min="7" max="7" width="18.140625" customWidth="1"/>
    <col min="8" max="8" width="28.85546875" customWidth="1"/>
    <col min="9" max="10" width="18" customWidth="1"/>
    <col min="11" max="12" width="15.7109375" customWidth="1"/>
    <col min="13" max="13" width="16.85546875" customWidth="1"/>
    <col min="14" max="16" width="15.7109375" customWidth="1"/>
    <col min="17" max="17" width="18" customWidth="1"/>
    <col min="18" max="18" width="15.7109375" customWidth="1"/>
    <col min="19" max="19" width="30.28515625" customWidth="1"/>
    <col min="20" max="21" width="11.42578125" bestFit="1" customWidth="1"/>
    <col min="22" max="22" width="9.140625" customWidth="1"/>
    <col min="23" max="23" width="9.140625" hidden="1" customWidth="1"/>
    <col min="24" max="24" width="22.85546875" hidden="1" customWidth="1"/>
    <col min="25" max="25" width="9.140625" hidden="1" customWidth="1"/>
    <col min="26" max="26" width="9.140625" customWidth="1"/>
    <col min="433" max="435" width="9.140625" bestFit="1" customWidth="1"/>
  </cols>
  <sheetData>
    <row r="1" spans="3:25" ht="23.45">
      <c r="C1" s="569" t="s">
        <v>937</v>
      </c>
      <c r="D1" s="569"/>
      <c r="E1" s="569"/>
      <c r="F1" s="569"/>
      <c r="G1" s="569"/>
      <c r="H1" s="589"/>
      <c r="I1" s="590"/>
      <c r="J1" s="590"/>
      <c r="K1" s="590"/>
      <c r="L1" s="590"/>
      <c r="M1" s="590"/>
      <c r="N1" s="590"/>
      <c r="O1" s="590"/>
      <c r="P1" s="590"/>
      <c r="Q1" s="590"/>
      <c r="R1" s="590"/>
      <c r="S1" s="590"/>
      <c r="T1" s="590"/>
      <c r="U1" s="591"/>
    </row>
    <row r="2" spans="3:25" ht="30.95">
      <c r="C2" s="198" t="s">
        <v>151</v>
      </c>
      <c r="D2" s="91" t="s">
        <v>894</v>
      </c>
      <c r="E2" s="91" t="s">
        <v>54</v>
      </c>
      <c r="F2" s="91" t="s">
        <v>66</v>
      </c>
      <c r="G2" s="91" t="s">
        <v>133</v>
      </c>
      <c r="H2" s="92" t="s">
        <v>938</v>
      </c>
      <c r="I2" s="92" t="s">
        <v>939</v>
      </c>
      <c r="J2" s="92" t="s">
        <v>940</v>
      </c>
      <c r="K2" s="92" t="s">
        <v>941</v>
      </c>
      <c r="L2" s="93" t="s">
        <v>942</v>
      </c>
      <c r="M2" s="92" t="s">
        <v>943</v>
      </c>
      <c r="N2" s="93" t="s">
        <v>944</v>
      </c>
      <c r="O2" s="92" t="s">
        <v>945</v>
      </c>
      <c r="P2" s="93" t="s">
        <v>946</v>
      </c>
      <c r="Q2" s="92" t="s">
        <v>947</v>
      </c>
      <c r="R2" s="93" t="s">
        <v>948</v>
      </c>
      <c r="S2" s="94" t="s">
        <v>949</v>
      </c>
      <c r="T2" s="92" t="s">
        <v>950</v>
      </c>
      <c r="U2" s="199" t="s">
        <v>951</v>
      </c>
    </row>
    <row r="3" spans="3:25" ht="15.6">
      <c r="C3" s="11" t="str" cm="1">
        <f t="array" ref="C3">IFERROR(INDEX('2. ADAS issues list'!B$2:B$2070,
               MATCH(TRUE,
                     ('2. ADAS issues list'!A$2:A$2070 &amp; " - " &amp; '2. ADAS issues list'!N$2:N$2070) = TRIM(X3), 0)), "")</f>
        <v>S2</v>
      </c>
      <c r="D3" s="10" t="str" cm="1">
        <f t="array" ref="D3">IFERROR(INDEX('2. ADAS issues list'!C$2:C$2070,
               MATCH(TRIM(X3),
                     '2. ADAS issues list'!A$2:A$2070 &amp; " - " &amp; '2. ADAS issues list'!N$2:N$2070, 0)), "")</f>
        <v>VF6_PHL</v>
      </c>
      <c r="E3" s="10" t="str" cm="1">
        <f t="array" ref="E3">IFERROR(INDEX('2. ADAS issues list'!D$2:D$2070,
               MATCH(TRIM(X3),
                     '2. ADAS issues list'!A$2:A$2070 &amp; " - " &amp; '2. ADAS issues list'!N$2:N$2070, 0)), "")</f>
        <v>LS8805</v>
      </c>
      <c r="F3" s="88" cm="1">
        <f t="array" ref="F3">IFERROR(INDEX('2. ADAS issues list'!F$2:F$2070,
               MATCH(TRIM(X3),
                     '2. ADAS issues list'!A$2:A$2070 &amp; " - " &amp; '2. ADAS issues list'!N$2:N$2070, 0)), "")</f>
        <v>45765</v>
      </c>
      <c r="G3" s="89" t="str" cm="1">
        <f t="array" ref="G3">IFERROR(INDEX('2. ADAS issues list'!G$2:G$2071,
               MATCH(TRIM(X3),
                     '2. ADAS issues list'!A$2:A$2070 &amp; " - " &amp; '2. ADAS issues list'!N$2:N$2070, 0)), "")</f>
        <v>6A.1.14.0v1</v>
      </c>
      <c r="H3" s="584" t="str" cm="1">
        <f t="array" ref="H3">IFERROR(INDEX('2. ADAS issues list'!P$2:P$2070,
               MATCH(TRIM(X3),
                     '2. ADAS issues list'!A$2:A$2070 &amp; " - " &amp; '2. ADAS issues list'!N$2:N$2070, 0)), "")</f>
        <v>NĐ_NM</v>
      </c>
      <c r="I3" s="16">
        <f>IFERROR(VLOOKUP(H3,Route!$C$4:$R$66,7,0), "")</f>
        <v>150</v>
      </c>
      <c r="J3" s="224" cm="1">
        <f t="array" ref="J3">IFERROR(INDEX('2. ADAS issues list'!N$2:N$2070,
               MATCH(TRUE,
                     INDEX(('2. ADAS issues list'!A$2:A$2070 &amp; " - " &amp; '2. ADAS issues list'!N$2:N$2070) = TRIM(X3), 0), 0)), "")</f>
        <v>0</v>
      </c>
      <c r="K3" s="17">
        <f>IFERROR(VLOOKUP(H3,Route!$C$3:$R$66,8,0), "")</f>
        <v>150</v>
      </c>
      <c r="L3" s="17">
        <f>IF(OR(K3="", I3="",J3= "", I3=0), "", K3/I3*J3)</f>
        <v>0</v>
      </c>
      <c r="M3" s="17">
        <f>IFERROR(VLOOKUP(H3,Route!$C$3:$R$66,10,0), "")</f>
        <v>0</v>
      </c>
      <c r="N3" s="17">
        <f t="shared" ref="N3" si="0">IF(OR(M3="", I3="", J3="", I3=0), "", M3/I3*J3)</f>
        <v>0</v>
      </c>
      <c r="O3" s="17">
        <f>IFERROR(VLOOKUP(H3,Route!$C$3:$R$66,12,0), "")</f>
        <v>0</v>
      </c>
      <c r="P3" s="17">
        <f t="shared" ref="P3" si="1">IF(OR(O3="", I3="", J3="", I3=0), "", O3/I3*J3)</f>
        <v>0</v>
      </c>
      <c r="Q3" s="17">
        <f>IFERROR(VLOOKUP(H3,Route!$C$3:$R$66,14,0), "")</f>
        <v>0</v>
      </c>
      <c r="R3" s="17">
        <f t="shared" ref="R3" si="2">IF(OR(Q3="", I3="", J3="", I3=0), "", Q3/I3*J3)</f>
        <v>0</v>
      </c>
      <c r="S3" s="584" cm="1">
        <f t="array" ref="S3">IFERROR(INDEX('2. ADAS issues list'!Q$2:Q$2070,
               MATCH(TRUE,
                     INDEX(('2. ADAS issues list'!A$2:A$2070 &amp; " - " &amp; '2. ADAS issues list'!N$2:N$2070) = TRIM(X3), 0), 0)), "")</f>
        <v>0</v>
      </c>
      <c r="T3" s="592">
        <f t="shared" ref="T3" si="3">IF(OR(J3="", I3="", I3=0), "", SUM(J3/I3))</f>
        <v>0</v>
      </c>
      <c r="U3" s="593" t="str" cm="1">
        <f t="array" ref="U3">_xlfn.IFS(T3="", "", T3&gt;=0.9, "OK", T3&lt;0.9, "NOK")</f>
        <v>NOK</v>
      </c>
      <c r="W3" t="e">
        <f t="shared" ref="W3:W34" si="4">(L3+N3+P3+R3)/J3</f>
        <v>#DIV/0!</v>
      </c>
      <c r="X3" s="232" t="str" cm="1">
        <f t="array" ref="X3:X48">_xlfn._xlws.FILTER('2. ADAS issues list'!A$2:A$500 &amp; " - " &amp; '2. ADAS issues list'!N$2:N$500,
        ('2. ADAS issues list'!A$2:A$500&lt;&gt;"") * ('2. ADAS issues list'!N$2:N$500&lt;&gt;""))</f>
        <v>1 - 0</v>
      </c>
      <c r="Y3" t="str">
        <f t="shared" ref="Y3:Y34" si="5">TEXT(F3, "yyyy-mm-dd") &amp; "-" &amp; TRIM(E3)</f>
        <v>2025-04-18-LS8805</v>
      </c>
    </row>
    <row r="4" spans="3:25" ht="15.6">
      <c r="C4" s="11" t="str" cm="1">
        <f t="array" ref="C4">IFERROR(INDEX('2. ADAS issues list'!B$2:B$2070,
               MATCH(TRUE,
                     ('2. ADAS issues list'!A$2:A$2070 &amp; " - " &amp; '2. ADAS issues list'!N$2:N$2070) = TRIM(X4), 0)), "")</f>
        <v>S1</v>
      </c>
      <c r="D4" s="10" t="str" cm="1">
        <f t="array" ref="D4">IFERROR(INDEX('2. ADAS issues list'!C$2:C$2070,
               MATCH(TRIM(X4),
                     '2. ADAS issues list'!A$2:A$2070 &amp; " - " &amp; '2. ADAS issues list'!N$2:N$2070, 0)), "")</f>
        <v>VF6_PHL</v>
      </c>
      <c r="E4" s="10" t="str" cm="1">
        <f t="array" ref="E4">IFERROR(INDEX('2. ADAS issues list'!D$2:D$2070,
               MATCH(TRIM(X4),
                     '2. ADAS issues list'!A$2:A$2070 &amp; " - " &amp; '2. ADAS issues list'!N$2:N$2070, 0)), "")</f>
        <v>LS8805</v>
      </c>
      <c r="F4" s="88" cm="1">
        <f t="array" ref="F4">IFERROR(INDEX('2. ADAS issues list'!F$2:F$2070,
               MATCH(TRIM(X4),
                     '2. ADAS issues list'!A$2:A$2070 &amp; " - " &amp; '2. ADAS issues list'!N$2:N$2070, 0)), "")</f>
        <v>45768</v>
      </c>
      <c r="G4" s="89" t="str" cm="1">
        <f t="array" ref="G4">IFERROR(INDEX('2. ADAS issues list'!G$2:G$2071,
               MATCH(TRIM(X4),
                     '2. ADAS issues list'!A$2:A$2070 &amp; " - " &amp; '2. ADAS issues list'!N$2:N$2070, 0)), "")</f>
        <v>6A.1.14.0v1</v>
      </c>
      <c r="H4" s="584" t="str" cm="1">
        <f t="array" ref="H4">IFERROR(INDEX('2. ADAS issues list'!P$2:P$2070,
               MATCH(TRIM(X4),
                     '2. ADAS issues list'!A$2:A$2070 &amp; " - " &amp; '2. ADAS issues list'!N$2:N$2070, 0)), "")</f>
        <v>NĐ_NM</v>
      </c>
      <c r="I4" s="16">
        <f>IFERROR(VLOOKUP(H4,Route!$C$4:$R$66,7,0), "")</f>
        <v>150</v>
      </c>
      <c r="J4" s="224" cm="1">
        <f t="array" ref="J4">IFERROR(INDEX('2. ADAS issues list'!N$2:N$2070,
               MATCH(TRUE,
                     INDEX(('2. ADAS issues list'!A$2:A$2070 &amp; " - " &amp; '2. ADAS issues list'!N$2:N$2070) = TRIM(X4), 0), 0)), "")</f>
        <v>0</v>
      </c>
      <c r="K4" s="17">
        <f>IFERROR(VLOOKUP(H4,Route!$C$3:$R$66,8,0), "")</f>
        <v>150</v>
      </c>
      <c r="L4" s="17">
        <f t="shared" ref="L4:L67" si="6">IF(OR(K4="", I4="",J4= "", I4=0), "", K4/I4*J4)</f>
        <v>0</v>
      </c>
      <c r="M4" s="17">
        <f>IFERROR(VLOOKUP(H4,Route!$C$3:$R$66,10,0), "")</f>
        <v>0</v>
      </c>
      <c r="N4" s="17">
        <f t="shared" ref="N4:N67" si="7">IF(OR(M4="", I4="", J4="", I4=0), "", M4/I4*J4)</f>
        <v>0</v>
      </c>
      <c r="O4" s="17">
        <f>IFERROR(VLOOKUP(H4,Route!$C$3:$R$66,12,0), "")</f>
        <v>0</v>
      </c>
      <c r="P4" s="17">
        <f t="shared" ref="P4:P67" si="8">IF(OR(O4="", I4="", J4="", I4=0), "", O4/I4*J4)</f>
        <v>0</v>
      </c>
      <c r="Q4" s="17">
        <f>IFERROR(VLOOKUP(H4,Route!$C$3:$R$66,14,0), "")</f>
        <v>0</v>
      </c>
      <c r="R4" s="17">
        <f t="shared" ref="R4:R67" si="9">IF(OR(Q4="", I4="", J4="", I4=0), "", Q4/I4*J4)</f>
        <v>0</v>
      </c>
      <c r="S4" s="584" cm="1">
        <f t="array" ref="S4">IFERROR(INDEX('2. ADAS issues list'!Q$2:Q$2070,
               MATCH(TRUE,
                     INDEX(('2. ADAS issues list'!A$2:A$2070 &amp; " - " &amp; '2. ADAS issues list'!N$2:N$2070) = TRIM(X4), 0), 0)), "")</f>
        <v>0</v>
      </c>
      <c r="T4" s="592">
        <f t="shared" ref="T4:T67" si="10">IF(OR(J4="", I4="", I4=0), "", SUM(J4/I4))</f>
        <v>0</v>
      </c>
      <c r="U4" s="593" t="str" cm="1">
        <f t="array" ref="U4">_xlfn.IFS(T4="", "", T4&gt;=0.9, "OK", T4&lt;0.9, "NOK")</f>
        <v>NOK</v>
      </c>
      <c r="W4" t="e">
        <f t="shared" si="4"/>
        <v>#DIV/0!</v>
      </c>
      <c r="X4" s="232" t="str">
        <v>2 - 0</v>
      </c>
      <c r="Y4" t="str">
        <f t="shared" si="5"/>
        <v>2025-04-21-LS8805</v>
      </c>
    </row>
    <row r="5" spans="3:25" ht="15.6">
      <c r="C5" s="11" t="str" cm="1">
        <f t="array" ref="C5">IFERROR(INDEX('2. ADAS issues list'!B$2:B$2070,
               MATCH(TRUE,
                     ('2. ADAS issues list'!A$2:A$2070 &amp; " - " &amp; '2. ADAS issues list'!N$2:N$2070) = TRIM(X5), 0)), "")</f>
        <v>S2</v>
      </c>
      <c r="D5" s="10" t="str" cm="1">
        <f t="array" ref="D5">IFERROR(INDEX('2. ADAS issues list'!C$2:C$2070,
               MATCH(TRIM(X5),
                     '2. ADAS issues list'!A$2:A$2070 &amp; " - " &amp; '2. ADAS issues list'!N$2:N$2070, 0)), "")</f>
        <v>VF6_PHL</v>
      </c>
      <c r="E5" s="10" t="str" cm="1">
        <f t="array" ref="E5">IFERROR(INDEX('2. ADAS issues list'!D$2:D$2070,
               MATCH(TRIM(X5),
                     '2. ADAS issues list'!A$2:A$2070 &amp; " - " &amp; '2. ADAS issues list'!N$2:N$2070, 0)), "")</f>
        <v>LS8805</v>
      </c>
      <c r="F5" s="88" cm="1">
        <f t="array" ref="F5">IFERROR(INDEX('2. ADAS issues list'!F$2:F$2070,
               MATCH(TRIM(X5),
                     '2. ADAS issues list'!A$2:A$2070 &amp; " - " &amp; '2. ADAS issues list'!N$2:N$2070, 0)), "")</f>
        <v>45768</v>
      </c>
      <c r="G5" s="89" t="str" cm="1">
        <f t="array" ref="G5">IFERROR(INDEX('2. ADAS issues list'!G$2:G$2071,
               MATCH(TRIM(X5),
                     '2. ADAS issues list'!A$2:A$2070 &amp; " - " &amp; '2. ADAS issues list'!N$2:N$2070, 0)), "")</f>
        <v>6A.1.14.0v1</v>
      </c>
      <c r="H5" s="584" t="str" cm="1">
        <f t="array" ref="H5">IFERROR(INDEX('2. ADAS issues list'!P$2:P$2070,
               MATCH(TRIM(X5),
                     '2. ADAS issues list'!A$2:A$2070 &amp; " - " &amp; '2. ADAS issues list'!N$2:N$2070, 0)), "")</f>
        <v>NĐ_NM</v>
      </c>
      <c r="I5" s="16">
        <f>IFERROR(VLOOKUP(H5,Route!$C$4:$R$66,7,0), "")</f>
        <v>150</v>
      </c>
      <c r="J5" s="224" cm="1">
        <f t="array" ref="J5">IFERROR(INDEX('2. ADAS issues list'!N$2:N$2070,
               MATCH(TRUE,
                     INDEX(('2. ADAS issues list'!A$2:A$2070 &amp; " - " &amp; '2. ADAS issues list'!N$2:N$2070) = TRIM(X5), 0), 0)), "")</f>
        <v>0</v>
      </c>
      <c r="K5" s="17">
        <f>IFERROR(VLOOKUP(H5,Route!$C$3:$R$66,8,0), "")</f>
        <v>150</v>
      </c>
      <c r="L5" s="17">
        <f t="shared" si="6"/>
        <v>0</v>
      </c>
      <c r="M5" s="17">
        <f>IFERROR(VLOOKUP(H5,Route!$C$3:$R$66,10,0), "")</f>
        <v>0</v>
      </c>
      <c r="N5" s="17">
        <f t="shared" si="7"/>
        <v>0</v>
      </c>
      <c r="O5" s="17">
        <f>IFERROR(VLOOKUP(H5,Route!$C$3:$R$66,12,0), "")</f>
        <v>0</v>
      </c>
      <c r="P5" s="17">
        <f t="shared" si="8"/>
        <v>0</v>
      </c>
      <c r="Q5" s="17">
        <f>IFERROR(VLOOKUP(H5,Route!$C$3:$R$66,14,0), "")</f>
        <v>0</v>
      </c>
      <c r="R5" s="17">
        <f t="shared" si="9"/>
        <v>0</v>
      </c>
      <c r="S5" s="584" cm="1">
        <f t="array" ref="S5">IFERROR(INDEX('2. ADAS issues list'!Q$2:Q$2070,
               MATCH(TRUE,
                     INDEX(('2. ADAS issues list'!A$2:A$2070 &amp; " - " &amp; '2. ADAS issues list'!N$2:N$2070) = TRIM(X5), 0), 0)), "")</f>
        <v>0</v>
      </c>
      <c r="T5" s="592">
        <f t="shared" si="10"/>
        <v>0</v>
      </c>
      <c r="U5" s="593" t="str" cm="1">
        <f t="array" ref="U5">_xlfn.IFS(T5="", "", T5&gt;=0.9, "OK", T5&lt;0.9, "NOK")</f>
        <v>NOK</v>
      </c>
      <c r="W5" t="e">
        <f t="shared" si="4"/>
        <v>#DIV/0!</v>
      </c>
      <c r="X5" s="232" t="str">
        <v>3 - 0</v>
      </c>
      <c r="Y5" t="str">
        <f t="shared" si="5"/>
        <v>2025-04-21-LS8805</v>
      </c>
    </row>
    <row r="6" spans="3:25" ht="15.6">
      <c r="C6" s="11" t="str" cm="1">
        <f t="array" ref="C6">IFERROR(INDEX('2. ADAS issues list'!B$2:B$2070,
               MATCH(TRUE,
                     ('2. ADAS issues list'!A$2:A$2070 &amp; " - " &amp; '2. ADAS issues list'!N$2:N$2070) = TRIM(X6), 0)), "")</f>
        <v>S1</v>
      </c>
      <c r="D6" s="10" t="str" cm="1">
        <f t="array" ref="D6">IFERROR(INDEX('2. ADAS issues list'!C$2:C$2070,
               MATCH(TRIM(X6),
                     '2. ADAS issues list'!A$2:A$2070 &amp; " - " &amp; '2. ADAS issues list'!N$2:N$2070, 0)), "")</f>
        <v>VF6_PHL</v>
      </c>
      <c r="E6" s="10" t="str" cm="1">
        <f t="array" ref="E6">IFERROR(INDEX('2. ADAS issues list'!D$2:D$2070,
               MATCH(TRIM(X6),
                     '2. ADAS issues list'!A$2:A$2070 &amp; " - " &amp; '2. ADAS issues list'!N$2:N$2070, 0)), "")</f>
        <v>LS8805</v>
      </c>
      <c r="F6" s="88" cm="1">
        <f t="array" ref="F6">IFERROR(INDEX('2. ADAS issues list'!F$2:F$2070,
               MATCH(TRIM(X6),
                     '2. ADAS issues list'!A$2:A$2070 &amp; " - " &amp; '2. ADAS issues list'!N$2:N$2070, 0)), "")</f>
        <v>45769</v>
      </c>
      <c r="G6" s="89" t="str" cm="1">
        <f t="array" ref="G6">IFERROR(INDEX('2. ADAS issues list'!G$2:G$2071,
               MATCH(TRIM(X6),
                     '2. ADAS issues list'!A$2:A$2070 &amp; " - " &amp; '2. ADAS issues list'!N$2:N$2070, 0)), "")</f>
        <v>6A.1.14.0v1</v>
      </c>
      <c r="H6" s="584" t="str" cm="1">
        <f t="array" ref="H6">IFERROR(INDEX('2. ADAS issues list'!P$2:P$2070,
               MATCH(TRIM(X6),
                     '2. ADAS issues list'!A$2:A$2070 &amp; " - " &amp; '2. ADAS issues list'!N$2:N$2070, 0)), "")</f>
        <v>NĐ_NM</v>
      </c>
      <c r="I6" s="16">
        <f>IFERROR(VLOOKUP(H6,Route!$C$4:$R$66,7,0), "")</f>
        <v>150</v>
      </c>
      <c r="J6" s="224" cm="1">
        <f t="array" ref="J6">IFERROR(INDEX('2. ADAS issues list'!N$2:N$2070,
               MATCH(TRUE,
                     INDEX(('2. ADAS issues list'!A$2:A$2070 &amp; " - " &amp; '2. ADAS issues list'!N$2:N$2070) = TRIM(X6), 0), 0)), "")</f>
        <v>0</v>
      </c>
      <c r="K6" s="17">
        <f>IFERROR(VLOOKUP(H6,Route!$C$3:$R$66,8,0), "")</f>
        <v>150</v>
      </c>
      <c r="L6" s="17">
        <f t="shared" si="6"/>
        <v>0</v>
      </c>
      <c r="M6" s="17">
        <f>IFERROR(VLOOKUP(H6,Route!$C$3:$R$66,10,0), "")</f>
        <v>0</v>
      </c>
      <c r="N6" s="17">
        <f t="shared" si="7"/>
        <v>0</v>
      </c>
      <c r="O6" s="17">
        <f>IFERROR(VLOOKUP(H6,Route!$C$3:$R$66,12,0), "")</f>
        <v>0</v>
      </c>
      <c r="P6" s="17">
        <f t="shared" si="8"/>
        <v>0</v>
      </c>
      <c r="Q6" s="17">
        <f>IFERROR(VLOOKUP(H6,Route!$C$3:$R$66,14,0), "")</f>
        <v>0</v>
      </c>
      <c r="R6" s="17">
        <f t="shared" si="9"/>
        <v>0</v>
      </c>
      <c r="S6" s="584" cm="1">
        <f t="array" ref="S6">IFERROR(INDEX('2. ADAS issues list'!Q$2:Q$2070,
               MATCH(TRUE,
                     INDEX(('2. ADAS issues list'!A$2:A$2070 &amp; " - " &amp; '2. ADAS issues list'!N$2:N$2070) = TRIM(X6), 0), 0)), "")</f>
        <v>0</v>
      </c>
      <c r="T6" s="592">
        <f t="shared" si="10"/>
        <v>0</v>
      </c>
      <c r="U6" s="593" t="str" cm="1">
        <f t="array" ref="U6">_xlfn.IFS(T6="", "", T6&gt;=0.9, "OK", T6&lt;0.9, "NOK")</f>
        <v>NOK</v>
      </c>
      <c r="W6" t="e">
        <f t="shared" si="4"/>
        <v>#DIV/0!</v>
      </c>
      <c r="X6" s="232" t="str">
        <v>6 - 0</v>
      </c>
      <c r="Y6" t="str">
        <f t="shared" si="5"/>
        <v>2025-04-22-LS8805</v>
      </c>
    </row>
    <row r="7" spans="3:25" ht="15.6">
      <c r="C7" s="11" t="str" cm="1">
        <f t="array" ref="C7">IFERROR(INDEX('2. ADAS issues list'!B$2:B$2070,
               MATCH(TRUE,
                     ('2. ADAS issues list'!A$2:A$2070 &amp; " - " &amp; '2. ADAS issues list'!N$2:N$2070) = TRIM(X7), 0)), "")</f>
        <v>S2</v>
      </c>
      <c r="D7" s="10" t="str" cm="1">
        <f t="array" ref="D7">IFERROR(INDEX('2. ADAS issues list'!C$2:C$2070,
               MATCH(TRIM(X7),
                     '2. ADAS issues list'!A$2:A$2070 &amp; " - " &amp; '2. ADAS issues list'!N$2:N$2070, 0)), "")</f>
        <v>VF6_PHL</v>
      </c>
      <c r="E7" s="10" t="str" cm="1">
        <f t="array" ref="E7">IFERROR(INDEX('2. ADAS issues list'!D$2:D$2070,
               MATCH(TRIM(X7),
                     '2. ADAS issues list'!A$2:A$2070 &amp; " - " &amp; '2. ADAS issues list'!N$2:N$2070, 0)), "")</f>
        <v>LS8805</v>
      </c>
      <c r="F7" s="88" cm="1">
        <f t="array" ref="F7">IFERROR(INDEX('2. ADAS issues list'!F$2:F$2070,
               MATCH(TRIM(X7),
                     '2. ADAS issues list'!A$2:A$2070 &amp; " - " &amp; '2. ADAS issues list'!N$2:N$2070, 0)), "")</f>
        <v>45769</v>
      </c>
      <c r="G7" s="89" t="str" cm="1">
        <f t="array" ref="G7">IFERROR(INDEX('2. ADAS issues list'!G$2:G$2071,
               MATCH(TRIM(X7),
                     '2. ADAS issues list'!A$2:A$2070 &amp; " - " &amp; '2. ADAS issues list'!N$2:N$2070, 0)), "")</f>
        <v>6A.1.14.0v1</v>
      </c>
      <c r="H7" s="584" t="str" cm="1">
        <f t="array" ref="H7">IFERROR(INDEX('2. ADAS issues list'!P$2:P$2070,
               MATCH(TRIM(X7),
                     '2. ADAS issues list'!A$2:A$2070 &amp; " - " &amp; '2. ADAS issues list'!N$2:N$2070, 0)), "")</f>
        <v>NĐ_NM</v>
      </c>
      <c r="I7" s="16">
        <f>IFERROR(VLOOKUP(H7,Route!$C$4:$R$66,7,0), "")</f>
        <v>150</v>
      </c>
      <c r="J7" s="224" cm="1">
        <f t="array" ref="J7">IFERROR(INDEX('2. ADAS issues list'!N$2:N$2070,
               MATCH(TRUE,
                     INDEX(('2. ADAS issues list'!A$2:A$2070 &amp; " - " &amp; '2. ADAS issues list'!N$2:N$2070) = TRIM(X7), 0), 0)), "")</f>
        <v>0</v>
      </c>
      <c r="K7" s="17">
        <f>IFERROR(VLOOKUP(H7,Route!$C$3:$R$66,8,0), "")</f>
        <v>150</v>
      </c>
      <c r="L7" s="17">
        <f t="shared" si="6"/>
        <v>0</v>
      </c>
      <c r="M7" s="17">
        <f>IFERROR(VLOOKUP(H7,Route!$C$3:$R$66,10,0), "")</f>
        <v>0</v>
      </c>
      <c r="N7" s="17">
        <f t="shared" si="7"/>
        <v>0</v>
      </c>
      <c r="O7" s="17">
        <f>IFERROR(VLOOKUP(H7,Route!$C$3:$R$66,12,0), "")</f>
        <v>0</v>
      </c>
      <c r="P7" s="17">
        <f t="shared" si="8"/>
        <v>0</v>
      </c>
      <c r="Q7" s="17">
        <f>IFERROR(VLOOKUP(H7,Route!$C$3:$R$66,14,0), "")</f>
        <v>0</v>
      </c>
      <c r="R7" s="17">
        <f t="shared" si="9"/>
        <v>0</v>
      </c>
      <c r="S7" s="584" cm="1">
        <f t="array" ref="S7">IFERROR(INDEX('2. ADAS issues list'!Q$2:Q$2070,
               MATCH(TRUE,
                     INDEX(('2. ADAS issues list'!A$2:A$2070 &amp; " - " &amp; '2. ADAS issues list'!N$2:N$2070) = TRIM(X7), 0), 0)), "")</f>
        <v>0</v>
      </c>
      <c r="T7" s="592">
        <f t="shared" si="10"/>
        <v>0</v>
      </c>
      <c r="U7" s="593" t="str" cm="1">
        <f t="array" ref="U7">_xlfn.IFS(T7="", "", T7&gt;=0.9, "OK", T7&lt;0.9, "NOK")</f>
        <v>NOK</v>
      </c>
      <c r="W7" t="e">
        <f t="shared" si="4"/>
        <v>#DIV/0!</v>
      </c>
      <c r="X7" s="232" t="str">
        <v>7 - 0</v>
      </c>
      <c r="Y7" t="str">
        <f t="shared" si="5"/>
        <v>2025-04-22-LS8805</v>
      </c>
    </row>
    <row r="8" spans="3:25" ht="15.6">
      <c r="C8" s="11" t="str" cm="1">
        <f t="array" ref="C8">IFERROR(INDEX('2. ADAS issues list'!B$2:B$2070,
               MATCH(TRUE,
                     ('2. ADAS issues list'!A$2:A$2070 &amp; " - " &amp; '2. ADAS issues list'!N$2:N$2070) = TRIM(X8), 0)), "")</f>
        <v>S1</v>
      </c>
      <c r="D8" s="10" t="str" cm="1">
        <f t="array" ref="D8">IFERROR(INDEX('2. ADAS issues list'!C$2:C$2070,
               MATCH(TRIM(X8),
                     '2. ADAS issues list'!A$2:A$2070 &amp; " - " &amp; '2. ADAS issues list'!N$2:N$2070, 0)), "")</f>
        <v>VF6_PHL</v>
      </c>
      <c r="E8" s="10" t="str" cm="1">
        <f t="array" ref="E8">IFERROR(INDEX('2. ADAS issues list'!D$2:D$2070,
               MATCH(TRIM(X8),
                     '2. ADAS issues list'!A$2:A$2070 &amp; " - " &amp; '2. ADAS issues list'!N$2:N$2070, 0)), "")</f>
        <v>LS8805</v>
      </c>
      <c r="F8" s="88" cm="1">
        <f t="array" ref="F8">IFERROR(INDEX('2. ADAS issues list'!F$2:F$2070,
               MATCH(TRIM(X8),
                     '2. ADAS issues list'!A$2:A$2070 &amp; " - " &amp; '2. ADAS issues list'!N$2:N$2070, 0)), "")</f>
        <v>45770</v>
      </c>
      <c r="G8" s="89" t="str" cm="1">
        <f t="array" ref="G8">IFERROR(INDEX('2. ADAS issues list'!G$2:G$2071,
               MATCH(TRIM(X8),
                     '2. ADAS issues list'!A$2:A$2070 &amp; " - " &amp; '2. ADAS issues list'!N$2:N$2070, 0)), "")</f>
        <v>6A.1.14.0v1</v>
      </c>
      <c r="H8" s="584" t="str" cm="1">
        <f t="array" ref="H8">IFERROR(INDEX('2. ADAS issues list'!P$2:P$2070,
               MATCH(TRIM(X8),
                     '2. ADAS issues list'!A$2:A$2070 &amp; " - " &amp; '2. ADAS issues list'!N$2:N$2070, 0)), "")</f>
        <v>NĐ_NM</v>
      </c>
      <c r="I8" s="16">
        <f>IFERROR(VLOOKUP(H8,Route!$C$4:$R$66,7,0), "")</f>
        <v>150</v>
      </c>
      <c r="J8" s="224" cm="1">
        <f t="array" ref="J8">IFERROR(INDEX('2. ADAS issues list'!N$2:N$2070,
               MATCH(TRUE,
                     INDEX(('2. ADAS issues list'!A$2:A$2070 &amp; " - " &amp; '2. ADAS issues list'!N$2:N$2070) = TRIM(X8), 0), 0)), "")</f>
        <v>10</v>
      </c>
      <c r="K8" s="17">
        <f>IFERROR(VLOOKUP(H8,Route!$C$3:$R$66,8,0), "")</f>
        <v>150</v>
      </c>
      <c r="L8" s="17">
        <f t="shared" si="6"/>
        <v>10</v>
      </c>
      <c r="M8" s="17">
        <f>IFERROR(VLOOKUP(H8,Route!$C$3:$R$66,10,0), "")</f>
        <v>0</v>
      </c>
      <c r="N8" s="17">
        <f t="shared" si="7"/>
        <v>0</v>
      </c>
      <c r="O8" s="17">
        <f>IFERROR(VLOOKUP(H8,Route!$C$3:$R$66,12,0), "")</f>
        <v>0</v>
      </c>
      <c r="P8" s="17">
        <f t="shared" si="8"/>
        <v>0</v>
      </c>
      <c r="Q8" s="17">
        <f>IFERROR(VLOOKUP(H8,Route!$C$3:$R$66,14,0), "")</f>
        <v>0</v>
      </c>
      <c r="R8" s="17">
        <f t="shared" si="9"/>
        <v>0</v>
      </c>
      <c r="S8" s="584" t="str" cm="1">
        <f t="array" ref="S8">IFERROR(INDEX('2. ADAS issues list'!Q$2:Q$2070,
               MATCH(TRUE,
                     INDEX(('2. ADAS issues list'!A$2:A$2070 &amp; " - " &amp; '2. ADAS issues list'!N$2:N$2070) = TRIM(X8), 0), 0)), "")</f>
        <v>Anhnd58</v>
      </c>
      <c r="T8" s="592">
        <f t="shared" si="10"/>
        <v>6.6666666666666666E-2</v>
      </c>
      <c r="U8" s="593" t="str" cm="1">
        <f t="array" ref="U8">_xlfn.IFS(T8="", "", T8&gt;=0.9, "OK", T8&lt;0.9, "NOK")</f>
        <v>NOK</v>
      </c>
      <c r="W8">
        <f t="shared" si="4"/>
        <v>1</v>
      </c>
      <c r="X8" s="232" t="str">
        <v>9 - 10</v>
      </c>
      <c r="Y8" t="str">
        <f t="shared" si="5"/>
        <v>2025-04-23-LS8805</v>
      </c>
    </row>
    <row r="9" spans="3:25" ht="15.6">
      <c r="C9" s="11" t="str" cm="1">
        <f t="array" ref="C9">IFERROR(INDEX('2. ADAS issues list'!B$2:B$2070,
               MATCH(TRUE,
                     ('2. ADAS issues list'!A$2:A$2070 &amp; " - " &amp; '2. ADAS issues list'!N$2:N$2070) = TRIM(X9), 0)), "")</f>
        <v>S2</v>
      </c>
      <c r="D9" s="10" t="str" cm="1">
        <f t="array" ref="D9">IFERROR(INDEX('2. ADAS issues list'!C$2:C$2070,
               MATCH(TRIM(X9),
                     '2. ADAS issues list'!A$2:A$2070 &amp; " - " &amp; '2. ADAS issues list'!N$2:N$2070, 0)), "")</f>
        <v>VF6_PHL</v>
      </c>
      <c r="E9" s="10" t="str" cm="1">
        <f t="array" ref="E9">IFERROR(INDEX('2. ADAS issues list'!D$2:D$2070,
               MATCH(TRIM(X9),
                     '2. ADAS issues list'!A$2:A$2070 &amp; " - " &amp; '2. ADAS issues list'!N$2:N$2070, 0)), "")</f>
        <v>LS8805</v>
      </c>
      <c r="F9" s="88" cm="1">
        <f t="array" ref="F9">IFERROR(INDEX('2. ADAS issues list'!F$2:F$2070,
               MATCH(TRIM(X9),
                     '2. ADAS issues list'!A$2:A$2070 &amp; " - " &amp; '2. ADAS issues list'!N$2:N$2070, 0)), "")</f>
        <v>45770</v>
      </c>
      <c r="G9" s="89" t="str" cm="1">
        <f t="array" ref="G9">IFERROR(INDEX('2. ADAS issues list'!G$2:G$2071,
               MATCH(TRIM(X9),
                     '2. ADAS issues list'!A$2:A$2070 &amp; " - " &amp; '2. ADAS issues list'!N$2:N$2070, 0)), "")</f>
        <v>6A.1.14.0v1</v>
      </c>
      <c r="H9" s="584" t="str" cm="1">
        <f t="array" ref="H9">IFERROR(INDEX('2. ADAS issues list'!P$2:P$2070,
               MATCH(TRIM(X9),
                     '2. ADAS issues list'!A$2:A$2070 &amp; " - " &amp; '2. ADAS issues list'!N$2:N$2070, 0)), "")</f>
        <v>NĐ_NM</v>
      </c>
      <c r="I9" s="16">
        <f>IFERROR(VLOOKUP(H9,Route!$C$4:$R$66,7,0), "")</f>
        <v>150</v>
      </c>
      <c r="J9" s="224" cm="1">
        <f t="array" ref="J9">IFERROR(INDEX('2. ADAS issues list'!N$2:N$2070,
               MATCH(TRUE,
                     INDEX(('2. ADAS issues list'!A$2:A$2070 &amp; " - " &amp; '2. ADAS issues list'!N$2:N$2070) = TRIM(X9), 0), 0)), "")</f>
        <v>28</v>
      </c>
      <c r="K9" s="17">
        <f>IFERROR(VLOOKUP(H9,Route!$C$3:$R$66,8,0), "")</f>
        <v>150</v>
      </c>
      <c r="L9" s="17">
        <f t="shared" si="6"/>
        <v>28</v>
      </c>
      <c r="M9" s="17">
        <f>IFERROR(VLOOKUP(H9,Route!$C$3:$R$66,10,0), "")</f>
        <v>0</v>
      </c>
      <c r="N9" s="17">
        <f t="shared" si="7"/>
        <v>0</v>
      </c>
      <c r="O9" s="17">
        <f>IFERROR(VLOOKUP(H9,Route!$C$3:$R$66,12,0), "")</f>
        <v>0</v>
      </c>
      <c r="P9" s="17">
        <f t="shared" si="8"/>
        <v>0</v>
      </c>
      <c r="Q9" s="17">
        <f>IFERROR(VLOOKUP(H9,Route!$C$3:$R$66,14,0), "")</f>
        <v>0</v>
      </c>
      <c r="R9" s="17">
        <f t="shared" si="9"/>
        <v>0</v>
      </c>
      <c r="S9" s="584" t="str" cm="1">
        <f t="array" ref="S9">IFERROR(INDEX('2. ADAS issues list'!Q$2:Q$2070,
               MATCH(TRUE,
                     INDEX(('2. ADAS issues list'!A$2:A$2070 &amp; " - " &amp; '2. ADAS issues list'!N$2:N$2070) = TRIM(X9), 0), 0)), "")</f>
        <v>Tutv15</v>
      </c>
      <c r="T9" s="592">
        <f t="shared" si="10"/>
        <v>0.18666666666666668</v>
      </c>
      <c r="U9" s="593" t="str" cm="1">
        <f t="array" ref="U9">_xlfn.IFS(T9="", "", T9&gt;=0.9, "OK", T9&lt;0.9, "NOK")</f>
        <v>NOK</v>
      </c>
      <c r="W9">
        <f t="shared" si="4"/>
        <v>1</v>
      </c>
      <c r="X9" s="232" t="str">
        <v>11 - 28</v>
      </c>
      <c r="Y9" t="str">
        <f t="shared" si="5"/>
        <v>2025-04-23-LS8805</v>
      </c>
    </row>
    <row r="10" spans="3:25" ht="15.6">
      <c r="C10" s="11" t="str" cm="1">
        <f t="array" ref="C10">IFERROR(INDEX('2. ADAS issues list'!B$2:B$2070,
               MATCH(TRUE,
                     ('2. ADAS issues list'!A$2:A$2070 &amp; " - " &amp; '2. ADAS issues list'!N$2:N$2070) = TRIM(X10), 0)), "")</f>
        <v>S1</v>
      </c>
      <c r="D10" s="10" t="str" cm="1">
        <f t="array" ref="D10">IFERROR(INDEX('2. ADAS issues list'!C$2:C$2070,
               MATCH(TRIM(X10),
                     '2. ADAS issues list'!A$2:A$2070 &amp; " - " &amp; '2. ADAS issues list'!N$2:N$2070, 0)), "")</f>
        <v>VF6_PHL</v>
      </c>
      <c r="E10" s="10" t="str" cm="1">
        <f t="array" ref="E10">IFERROR(INDEX('2. ADAS issues list'!D$2:D$2070,
               MATCH(TRIM(X10),
                     '2. ADAS issues list'!A$2:A$2070 &amp; " - " &amp; '2. ADAS issues list'!N$2:N$2070, 0)), "")</f>
        <v>LS8805</v>
      </c>
      <c r="F10" s="255" cm="1">
        <f t="array" ref="F10">IFERROR(INDEX('2. ADAS issues list'!F$2:F$2070,
               MATCH(TRIM(X10),
                     '2. ADAS issues list'!A$2:A$2070 &amp; " - " &amp; '2. ADAS issues list'!N$2:N$2070, 0)), "")</f>
        <v>45771</v>
      </c>
      <c r="G10" s="256" t="str" cm="1">
        <f t="array" ref="G10">IFERROR(INDEX('2. ADAS issues list'!G$2:G$2071,
               MATCH(TRIM(X10),
                     '2. ADAS issues list'!A$2:A$2070 &amp; " - " &amp; '2. ADAS issues list'!N$2:N$2070, 0)), "")</f>
        <v>6A.1.14.0v1</v>
      </c>
      <c r="H10" s="588" t="str" cm="1">
        <f t="array" ref="H10">IFERROR(INDEX('2. ADAS issues list'!P$2:P$2070,
               MATCH(TRIM(X10),
                     '2. ADAS issues list'!A$2:A$2070 &amp; " - " &amp; '2. ADAS issues list'!N$2:N$2070, 0)), "")</f>
        <v>NĐ_NM</v>
      </c>
      <c r="I10" s="16">
        <f>IFERROR(VLOOKUP(H10,Route!$C$4:$R$66,7,0), "")</f>
        <v>150</v>
      </c>
      <c r="J10" s="224" cm="1">
        <f t="array" ref="J10">IFERROR(INDEX('2. ADAS issues list'!N$2:N$2070,
               MATCH(TRUE,
                     INDEX(('2. ADAS issues list'!A$2:A$2070 &amp; " - " &amp; '2. ADAS issues list'!N$2:N$2070) = TRIM(X10), 0), 0)), "")</f>
        <v>14</v>
      </c>
      <c r="K10" s="17">
        <f>IFERROR(VLOOKUP(H10,Route!$C$3:$R$66,8,0), "")</f>
        <v>150</v>
      </c>
      <c r="L10" s="17">
        <f t="shared" si="6"/>
        <v>14</v>
      </c>
      <c r="M10" s="17">
        <f>IFERROR(VLOOKUP(H10,Route!$C$3:$R$66,10,0), "")</f>
        <v>0</v>
      </c>
      <c r="N10" s="17">
        <f t="shared" si="7"/>
        <v>0</v>
      </c>
      <c r="O10" s="17">
        <f>IFERROR(VLOOKUP(H10,Route!$C$3:$R$66,12,0), "")</f>
        <v>0</v>
      </c>
      <c r="P10" s="17">
        <f t="shared" si="8"/>
        <v>0</v>
      </c>
      <c r="Q10" s="17">
        <f>IFERROR(VLOOKUP(H10,Route!$C$3:$R$66,14,0), "")</f>
        <v>0</v>
      </c>
      <c r="R10" s="17">
        <f t="shared" si="9"/>
        <v>0</v>
      </c>
      <c r="S10" s="584" t="str" cm="1">
        <f t="array" ref="S10">IFERROR(INDEX('2. ADAS issues list'!Q$2:Q$2070,
               MATCH(TRUE,
                     INDEX(('2. ADAS issues list'!A$2:A$2070 &amp; " - " &amp; '2. ADAS issues list'!N$2:N$2070) = TRIM(X10), 0), 0)), "")</f>
        <v>Anhnd58</v>
      </c>
      <c r="T10" s="592">
        <f t="shared" si="10"/>
        <v>9.3333333333333338E-2</v>
      </c>
      <c r="U10" s="593" t="str" cm="1">
        <f t="array" ref="U10">_xlfn.IFS(T10="", "", T10&gt;=0.9, "OK", T10&lt;0.9, "NOK")</f>
        <v>NOK</v>
      </c>
      <c r="W10">
        <f t="shared" si="4"/>
        <v>1</v>
      </c>
      <c r="X10" s="232" t="str">
        <v>13 - 14</v>
      </c>
      <c r="Y10" t="str">
        <f t="shared" si="5"/>
        <v>2025-04-24-LS8805</v>
      </c>
    </row>
    <row r="11" spans="3:25" ht="15.6">
      <c r="C11" s="11" t="str" cm="1">
        <f t="array" ref="C11">IFERROR(INDEX('2. ADAS issues list'!B$2:B$2070,
               MATCH(TRUE,
                     ('2. ADAS issues list'!A$2:A$2070 &amp; " - " &amp; '2. ADAS issues list'!N$2:N$2070) = TRIM(X11), 0)), "")</f>
        <v>S2</v>
      </c>
      <c r="D11" s="10" t="str" cm="1">
        <f t="array" ref="D11">IFERROR(INDEX('2. ADAS issues list'!C$2:C$2070,
               MATCH(TRIM(X11),
                     '2. ADAS issues list'!A$2:A$2070 &amp; " - " &amp; '2. ADAS issues list'!N$2:N$2070, 0)), "")</f>
        <v>VF6_PHL</v>
      </c>
      <c r="E11" s="10" t="str" cm="1">
        <f t="array" ref="E11">IFERROR(INDEX('2. ADAS issues list'!D$2:D$2070,
               MATCH(TRIM(X11),
                     '2. ADAS issues list'!A$2:A$2070 &amp; " - " &amp; '2. ADAS issues list'!N$2:N$2070, 0)), "")</f>
        <v>LS8805</v>
      </c>
      <c r="F11" s="255" cm="1">
        <f t="array" ref="F11">IFERROR(INDEX('2. ADAS issues list'!F$2:F$2070,
               MATCH(TRIM(X11),
                     '2. ADAS issues list'!A$2:A$2070 &amp; " - " &amp; '2. ADAS issues list'!N$2:N$2070, 0)), "")</f>
        <v>45771</v>
      </c>
      <c r="G11" s="256" t="str" cm="1">
        <f t="array" ref="G11">IFERROR(INDEX('2. ADAS issues list'!G$2:G$2071,
               MATCH(TRIM(X11),
                     '2. ADAS issues list'!A$2:A$2070 &amp; " - " &amp; '2. ADAS issues list'!N$2:N$2070, 0)), "")</f>
        <v>6A.1.14.0v1</v>
      </c>
      <c r="H11" s="588" t="str" cm="1">
        <f t="array" ref="H11">IFERROR(INDEX('2. ADAS issues list'!P$2:P$2070,
               MATCH(TRIM(X11),
                     '2. ADAS issues list'!A$2:A$2070 &amp; " - " &amp; '2. ADAS issues list'!N$2:N$2070, 0)), "")</f>
        <v>NĐ_NM</v>
      </c>
      <c r="I11" s="16">
        <f>IFERROR(VLOOKUP(H11,Route!$C$4:$R$66,7,0), "")</f>
        <v>150</v>
      </c>
      <c r="J11" s="224" cm="1">
        <f t="array" ref="J11">IFERROR(INDEX('2. ADAS issues list'!N$2:N$2070,
               MATCH(TRUE,
                     INDEX(('2. ADAS issues list'!A$2:A$2070 &amp; " - " &amp; '2. ADAS issues list'!N$2:N$2070) = TRIM(X11), 0), 0)), "")</f>
        <v>34</v>
      </c>
      <c r="K11" s="17">
        <f>IFERROR(VLOOKUP(H11,Route!$C$3:$R$66,8,0), "")</f>
        <v>150</v>
      </c>
      <c r="L11" s="17">
        <f t="shared" si="6"/>
        <v>34</v>
      </c>
      <c r="M11" s="17">
        <f>IFERROR(VLOOKUP(H11,Route!$C$3:$R$66,10,0), "")</f>
        <v>0</v>
      </c>
      <c r="N11" s="17">
        <f t="shared" si="7"/>
        <v>0</v>
      </c>
      <c r="O11" s="17">
        <f>IFERROR(VLOOKUP(H11,Route!$C$3:$R$66,12,0), "")</f>
        <v>0</v>
      </c>
      <c r="P11" s="17">
        <f t="shared" si="8"/>
        <v>0</v>
      </c>
      <c r="Q11" s="17">
        <f>IFERROR(VLOOKUP(H11,Route!$C$3:$R$66,14,0), "")</f>
        <v>0</v>
      </c>
      <c r="R11" s="17">
        <f t="shared" si="9"/>
        <v>0</v>
      </c>
      <c r="S11" s="584" t="str" cm="1">
        <f t="array" ref="S11">IFERROR(INDEX('2. ADAS issues list'!Q$2:Q$2070,
               MATCH(TRUE,
                     INDEX(('2. ADAS issues list'!A$2:A$2070 &amp; " - " &amp; '2. ADAS issues list'!N$2:N$2070) = TRIM(X11), 0), 0)), "")</f>
        <v>tutv15</v>
      </c>
      <c r="T11" s="592">
        <f t="shared" si="10"/>
        <v>0.22666666666666666</v>
      </c>
      <c r="U11" s="593" t="str" cm="1">
        <f t="array" ref="U11">_xlfn.IFS(T11="", "", T11&gt;=0.9, "OK", T11&lt;0.9, "NOK")</f>
        <v>NOK</v>
      </c>
      <c r="W11">
        <f t="shared" si="4"/>
        <v>1</v>
      </c>
      <c r="X11" s="232" t="str">
        <v>16 - 34</v>
      </c>
      <c r="Y11" t="str">
        <f t="shared" si="5"/>
        <v>2025-04-24-LS8805</v>
      </c>
    </row>
    <row r="12" spans="3:25" ht="15.6">
      <c r="C12" s="11" t="str" cm="1">
        <f t="array" ref="C12">IFERROR(INDEX('2. ADAS issues list'!B$2:B$2070,
               MATCH(TRUE,
                     ('2. ADAS issues list'!A$2:A$2070 &amp; " - " &amp; '2. ADAS issues list'!N$2:N$2070) = TRIM(X12), 0)), "")</f>
        <v>S2</v>
      </c>
      <c r="D12" s="10" t="str" cm="1">
        <f t="array" ref="D12">IFERROR(INDEX('2. ADAS issues list'!C$2:C$2070,
               MATCH(TRIM(X12),
                     '2. ADAS issues list'!A$2:A$2070 &amp; " - " &amp; '2. ADAS issues list'!N$2:N$2070, 0)), "")</f>
        <v>VF6_PHL</v>
      </c>
      <c r="E12" s="10" t="str" cm="1">
        <f t="array" ref="E12">IFERROR(INDEX('2. ADAS issues list'!D$2:D$2070,
               MATCH(TRIM(X12),
                     '2. ADAS issues list'!A$2:A$2070 &amp; " - " &amp; '2. ADAS issues list'!N$2:N$2070, 0)), "")</f>
        <v>LS8805</v>
      </c>
      <c r="F12" s="255" cm="1">
        <f t="array" ref="F12">IFERROR(INDEX('2. ADAS issues list'!F$2:F$2070,
               MATCH(TRIM(X12),
                     '2. ADAS issues list'!A$2:A$2070 &amp; " - " &amp; '2. ADAS issues list'!N$2:N$2070, 0)), "")</f>
        <v>45772</v>
      </c>
      <c r="G12" s="256" t="str" cm="1">
        <f t="array" ref="G12">IFERROR(INDEX('2. ADAS issues list'!G$2:G$2071,
               MATCH(TRIM(X12),
                     '2. ADAS issues list'!A$2:A$2070 &amp; " - " &amp; '2. ADAS issues list'!N$2:N$2070, 0)), "")</f>
        <v>6A.1.14.0v1</v>
      </c>
      <c r="H12" s="588" t="str" cm="1">
        <f t="array" ref="H12">IFERROR(INDEX('2. ADAS issues list'!P$2:P$2070,
               MATCH(TRIM(X12),
                     '2. ADAS issues list'!A$2:A$2070 &amp; " - " &amp; '2. ADAS issues list'!N$2:N$2070, 0)), "")</f>
        <v>CT_NĐ_03</v>
      </c>
      <c r="I12" s="16">
        <f>IFERROR(VLOOKUP(H12,Route!$C$4:$R$66,7,0), "")</f>
        <v>230</v>
      </c>
      <c r="J12" s="224" cm="1">
        <f t="array" ref="J12">IFERROR(INDEX('2. ADAS issues list'!N$2:N$2070,
               MATCH(TRUE,
                     INDEX(('2. ADAS issues list'!A$2:A$2070 &amp; " - " &amp; '2. ADAS issues list'!N$2:N$2070) = TRIM(X12), 0), 0)), "")</f>
        <v>186</v>
      </c>
      <c r="K12" s="17">
        <f>IFERROR(VLOOKUP(H12,Route!$C$3:$R$66,8,0), "")</f>
        <v>158</v>
      </c>
      <c r="L12" s="17">
        <f t="shared" si="6"/>
        <v>127.77391304347827</v>
      </c>
      <c r="M12" s="17">
        <f>IFERROR(VLOOKUP(H12,Route!$C$3:$R$66,10,0), "")</f>
        <v>40</v>
      </c>
      <c r="N12" s="17">
        <f t="shared" si="7"/>
        <v>32.347826086956523</v>
      </c>
      <c r="O12" s="17">
        <f>IFERROR(VLOOKUP(H12,Route!$C$3:$R$66,12,0), "")</f>
        <v>32</v>
      </c>
      <c r="P12" s="17">
        <f t="shared" si="8"/>
        <v>25.878260869565217</v>
      </c>
      <c r="Q12" s="17">
        <f>IFERROR(VLOOKUP(H12,Route!$C$3:$R$66,14,0), "")</f>
        <v>0</v>
      </c>
      <c r="R12" s="17">
        <f t="shared" si="9"/>
        <v>0</v>
      </c>
      <c r="S12" s="584" t="str" cm="1">
        <f t="array" ref="S12">IFERROR(INDEX('2. ADAS issues list'!Q$2:Q$2070,
               MATCH(TRUE,
                     INDEX(('2. ADAS issues list'!A$2:A$2070 &amp; " - " &amp; '2. ADAS issues list'!N$2:N$2070) = TRIM(X12), 0), 0)), "")</f>
        <v>Hung DV</v>
      </c>
      <c r="T12" s="592">
        <f t="shared" si="10"/>
        <v>0.80869565217391304</v>
      </c>
      <c r="U12" s="593" t="str" cm="1">
        <f t="array" ref="U12">_xlfn.IFS(T12="", "", T12&gt;=0.9, "OK", T12&lt;0.9, "NOK")</f>
        <v>NOK</v>
      </c>
      <c r="W12">
        <f t="shared" si="4"/>
        <v>1.0000000000000002</v>
      </c>
      <c r="X12" s="232" t="str">
        <v>23 - 186</v>
      </c>
      <c r="Y12" t="str">
        <f t="shared" si="5"/>
        <v>2025-04-25-LS8805</v>
      </c>
    </row>
    <row r="13" spans="3:25" ht="15.6">
      <c r="C13" s="11" t="str" cm="1">
        <f t="array" ref="C13">IFERROR(INDEX('2. ADAS issues list'!B$2:B$2070,
               MATCH(TRUE,
                     ('2. ADAS issues list'!A$2:A$2070 &amp; " - " &amp; '2. ADAS issues list'!N$2:N$2070) = TRIM(X13), 0)), "")</f>
        <v>S1</v>
      </c>
      <c r="D13" s="10" t="str" cm="1">
        <f t="array" ref="D13">IFERROR(INDEX('2. ADAS issues list'!C$2:C$2070,
               MATCH(TRIM(X13),
                     '2. ADAS issues list'!A$2:A$2070 &amp; " - " &amp; '2. ADAS issues list'!N$2:N$2070, 0)), "")</f>
        <v>VF6_PHL</v>
      </c>
      <c r="E13" s="10" t="str" cm="1">
        <f t="array" ref="E13">IFERROR(INDEX('2. ADAS issues list'!D$2:D$2070,
               MATCH(TRIM(X13),
                     '2. ADAS issues list'!A$2:A$2070 &amp; " - " &amp; '2. ADAS issues list'!N$2:N$2070, 0)), "")</f>
        <v>LS8805</v>
      </c>
      <c r="F13" s="255" cm="1">
        <f t="array" ref="F13">IFERROR(INDEX('2. ADAS issues list'!F$2:F$2070,
               MATCH(TRIM(X13),
                     '2. ADAS issues list'!A$2:A$2070 &amp; " - " &amp; '2. ADAS issues list'!N$2:N$2070, 0)), "")</f>
        <v>45773</v>
      </c>
      <c r="G13" s="256" t="str" cm="1">
        <f t="array" ref="G13">IFERROR(INDEX('2. ADAS issues list'!G$2:G$2071,
               MATCH(TRIM(X13),
                     '2. ADAS issues list'!A$2:A$2070 &amp; " - " &amp; '2. ADAS issues list'!N$2:N$2070, 0)), "")</f>
        <v>6A.1.14.0v1</v>
      </c>
      <c r="H13" s="588" t="str" cm="1">
        <f t="array" ref="H13">IFERROR(INDEX('2. ADAS issues list'!P$2:P$2070,
               MATCH(TRIM(X13),
                     '2. ADAS issues list'!A$2:A$2070 &amp; " - " &amp; '2. ADAS issues list'!N$2:N$2070, 0)), "")</f>
        <v>NĐ_NM</v>
      </c>
      <c r="I13" s="16">
        <f>IFERROR(VLOOKUP(H13,Route!$C$4:$R$66,7,0), "")</f>
        <v>150</v>
      </c>
      <c r="J13" s="224" cm="1">
        <f t="array" ref="J13">IFERROR(INDEX('2. ADAS issues list'!N$2:N$2070,
               MATCH(TRUE,
                     INDEX(('2. ADAS issues list'!A$2:A$2070 &amp; " - " &amp; '2. ADAS issues list'!N$2:N$2070) = TRIM(X13), 0), 0)), "")</f>
        <v>0</v>
      </c>
      <c r="K13" s="17">
        <f>IFERROR(VLOOKUP(H13,Route!$C$3:$R$66,8,0), "")</f>
        <v>150</v>
      </c>
      <c r="L13" s="17">
        <f t="shared" si="6"/>
        <v>0</v>
      </c>
      <c r="M13" s="17">
        <f>IFERROR(VLOOKUP(H13,Route!$C$3:$R$66,10,0), "")</f>
        <v>0</v>
      </c>
      <c r="N13" s="17">
        <f t="shared" si="7"/>
        <v>0</v>
      </c>
      <c r="O13" s="17">
        <f>IFERROR(VLOOKUP(H13,Route!$C$3:$R$66,12,0), "")</f>
        <v>0</v>
      </c>
      <c r="P13" s="17">
        <f t="shared" si="8"/>
        <v>0</v>
      </c>
      <c r="Q13" s="17">
        <f>IFERROR(VLOOKUP(H13,Route!$C$3:$R$66,14,0), "")</f>
        <v>0</v>
      </c>
      <c r="R13" s="17">
        <f t="shared" si="9"/>
        <v>0</v>
      </c>
      <c r="S13" s="584" t="str" cm="1">
        <f t="array" ref="S13">IFERROR(INDEX('2. ADAS issues list'!Q$2:Q$2070,
               MATCH(TRUE,
                     INDEX(('2. ADAS issues list'!A$2:A$2070 &amp; " - " &amp; '2. ADAS issues list'!N$2:N$2070) = TRIM(X13), 0), 0)), "")</f>
        <v>Anhnd58</v>
      </c>
      <c r="T13" s="592">
        <f t="shared" si="10"/>
        <v>0</v>
      </c>
      <c r="U13" s="593" t="str" cm="1">
        <f t="array" ref="U13">_xlfn.IFS(T13="", "", T13&gt;=0.9, "OK", T13&lt;0.9, "NOK")</f>
        <v>NOK</v>
      </c>
      <c r="W13" t="e">
        <f t="shared" si="4"/>
        <v>#DIV/0!</v>
      </c>
      <c r="X13" s="232" t="str">
        <v>28 - 0</v>
      </c>
      <c r="Y13" t="str">
        <f t="shared" si="5"/>
        <v>2025-04-26-LS8805</v>
      </c>
    </row>
    <row r="14" spans="3:25" ht="15.6">
      <c r="C14" s="11" t="str" cm="1">
        <f t="array" ref="C14">IFERROR(INDEX('2. ADAS issues list'!B$2:B$2070,
               MATCH(TRUE,
                     ('2. ADAS issues list'!A$2:A$2070 &amp; " - " &amp; '2. ADAS issues list'!N$2:N$2070) = TRIM(X14), 0)), "")</f>
        <v>S2</v>
      </c>
      <c r="D14" s="10" t="str" cm="1">
        <f t="array" ref="D14">IFERROR(INDEX('2. ADAS issues list'!C$2:C$2070,
               MATCH(TRIM(X14),
                     '2. ADAS issues list'!A$2:A$2070 &amp; " - " &amp; '2. ADAS issues list'!N$2:N$2070, 0)), "")</f>
        <v>VF6_PHL</v>
      </c>
      <c r="E14" s="10" t="str" cm="1">
        <f t="array" ref="E14">IFERROR(INDEX('2. ADAS issues list'!D$2:D$2070,
               MATCH(TRIM(X14),
                     '2. ADAS issues list'!A$2:A$2070 &amp; " - " &amp; '2. ADAS issues list'!N$2:N$2070, 0)), "")</f>
        <v>LS8805</v>
      </c>
      <c r="F14" s="255" cm="1">
        <f t="array" ref="F14">IFERROR(INDEX('2. ADAS issues list'!F$2:F$2070,
               MATCH(TRIM(X14),
                     '2. ADAS issues list'!A$2:A$2070 &amp; " - " &amp; '2. ADAS issues list'!N$2:N$2070, 0)), "")</f>
        <v>45773</v>
      </c>
      <c r="G14" s="256" t="str" cm="1">
        <f t="array" ref="G14">IFERROR(INDEX('2. ADAS issues list'!G$2:G$2071,
               MATCH(TRIM(X14),
                     '2. ADAS issues list'!A$2:A$2070 &amp; " - " &amp; '2. ADAS issues list'!N$2:N$2070, 0)), "")</f>
        <v>6A.1.14.0v1</v>
      </c>
      <c r="H14" s="588" t="str" cm="1">
        <f t="array" ref="H14">IFERROR(INDEX('2. ADAS issues list'!P$2:P$2070,
               MATCH(TRIM(X14),
                     '2. ADAS issues list'!A$2:A$2070 &amp; " - " &amp; '2. ADAS issues list'!N$2:N$2070, 0)), "")</f>
        <v>CT_HP_02</v>
      </c>
      <c r="I14" s="16">
        <f>IFERROR(VLOOKUP(H14,Route!$C$4:$R$66,7,0), "")</f>
        <v>220</v>
      </c>
      <c r="J14" s="224" cm="1">
        <f t="array" ref="J14">IFERROR(INDEX('2. ADAS issues list'!N$2:N$2070,
               MATCH(TRUE,
                     INDEX(('2. ADAS issues list'!A$2:A$2070 &amp; " - " &amp; '2. ADAS issues list'!N$2:N$2070) = TRIM(X14), 0), 0)), "")</f>
        <v>195</v>
      </c>
      <c r="K14" s="17">
        <f>IFERROR(VLOOKUP(H14,Route!$C$3:$R$66,8,0), "")</f>
        <v>180</v>
      </c>
      <c r="L14" s="17">
        <f t="shared" si="6"/>
        <v>159.54545454545456</v>
      </c>
      <c r="M14" s="17">
        <f>IFERROR(VLOOKUP(H14,Route!$C$3:$R$66,10,0), "")</f>
        <v>20</v>
      </c>
      <c r="N14" s="17">
        <f t="shared" si="7"/>
        <v>17.727272727272727</v>
      </c>
      <c r="O14" s="17">
        <f>IFERROR(VLOOKUP(H14,Route!$C$3:$R$66,12,0), "")</f>
        <v>20</v>
      </c>
      <c r="P14" s="17">
        <f t="shared" si="8"/>
        <v>17.727272727272727</v>
      </c>
      <c r="Q14" s="17">
        <f>IFERROR(VLOOKUP(H14,Route!$C$3:$R$66,14,0), "")</f>
        <v>0</v>
      </c>
      <c r="R14" s="17">
        <f t="shared" si="9"/>
        <v>0</v>
      </c>
      <c r="S14" s="584" t="str" cm="1">
        <f t="array" ref="S14">IFERROR(INDEX('2. ADAS issues list'!Q$2:Q$2070,
               MATCH(TRUE,
                     INDEX(('2. ADAS issues list'!A$2:A$2070 &amp; " - " &amp; '2. ADAS issues list'!N$2:N$2070) = TRIM(X14), 0), 0)), "")</f>
        <v>Hung DV</v>
      </c>
      <c r="T14" s="592">
        <f t="shared" si="10"/>
        <v>0.88636363636363635</v>
      </c>
      <c r="U14" s="593" t="str" cm="1">
        <f t="array" ref="U14">_xlfn.IFS(T14="", "", T14&gt;=0.9, "OK", T14&lt;0.9, "NOK")</f>
        <v>NOK</v>
      </c>
      <c r="W14">
        <f t="shared" si="4"/>
        <v>1</v>
      </c>
      <c r="X14" s="232" t="str">
        <v>29 - 195</v>
      </c>
      <c r="Y14" t="str">
        <f t="shared" si="5"/>
        <v>2025-04-26-LS8805</v>
      </c>
    </row>
    <row r="15" spans="3:25" ht="15.6">
      <c r="C15" s="11" t="str" cm="1">
        <f t="array" ref="C15">IFERROR(INDEX('2. ADAS issues list'!B$2:B$2070,
               MATCH(TRUE,
                     ('2. ADAS issues list'!A$2:A$2070 &amp; " - " &amp; '2. ADAS issues list'!N$2:N$2070) = TRIM(X15), 0)), "")</f>
        <v>S1</v>
      </c>
      <c r="D15" s="10" t="str" cm="1">
        <f t="array" ref="D15">IFERROR(INDEX('2. ADAS issues list'!C$2:C$2070,
               MATCH(TRIM(X15),
                     '2. ADAS issues list'!A$2:A$2070 &amp; " - " &amp; '2. ADAS issues list'!N$2:N$2070, 0)), "")</f>
        <v>VF6_PHL</v>
      </c>
      <c r="E15" s="10" t="str" cm="1">
        <f t="array" ref="E15">IFERROR(INDEX('2. ADAS issues list'!D$2:D$2070,
               MATCH(TRIM(X15),
                     '2. ADAS issues list'!A$2:A$2070 &amp; " - " &amp; '2. ADAS issues list'!N$2:N$2070, 0)), "")</f>
        <v>LS8805</v>
      </c>
      <c r="F15" s="255" cm="1">
        <f t="array" ref="F15">IFERROR(INDEX('2. ADAS issues list'!F$2:F$2070,
               MATCH(TRIM(X15),
                     '2. ADAS issues list'!A$2:A$2070 &amp; " - " &amp; '2. ADAS issues list'!N$2:N$2070, 0)), "")</f>
        <v>45775</v>
      </c>
      <c r="G15" s="256" t="str" cm="1">
        <f t="array" ref="G15">IFERROR(INDEX('2. ADAS issues list'!G$2:G$2071,
               MATCH(TRIM(X15),
                     '2. ADAS issues list'!A$2:A$2070 &amp; " - " &amp; '2. ADAS issues list'!N$2:N$2070, 0)), "")</f>
        <v>6A.1.14.0v1</v>
      </c>
      <c r="H15" s="588" t="str" cm="1">
        <f t="array" ref="H15">IFERROR(INDEX('2. ADAS issues list'!P$2:P$2070,
               MATCH(TRIM(X15),
                     '2. ADAS issues list'!A$2:A$2070 &amp; " - " &amp; '2. ADAS issues list'!N$2:N$2070, 0)), "")</f>
        <v>VF_MTT</v>
      </c>
      <c r="I15" s="16">
        <f>IFERROR(VLOOKUP(H15,Route!$C$4:$R$66,7,0), "")</f>
        <v>328</v>
      </c>
      <c r="J15" s="224" cm="1">
        <f t="array" ref="J15">IFERROR(INDEX('2. ADAS issues list'!N$2:N$2070,
               MATCH(TRUE,
                     INDEX(('2. ADAS issues list'!A$2:A$2070 &amp; " - " &amp; '2. ADAS issues list'!N$2:N$2070) = TRIM(X15), 0), 0)), "")</f>
        <v>223</v>
      </c>
      <c r="K15" s="17">
        <f>IFERROR(VLOOKUP(H15,Route!$C$3:$R$66,8,0), "")</f>
        <v>80</v>
      </c>
      <c r="L15" s="17">
        <f t="shared" si="6"/>
        <v>54.390243902439025</v>
      </c>
      <c r="M15" s="17">
        <f>IFERROR(VLOOKUP(H15,Route!$C$3:$R$66,10,0), "")</f>
        <v>160</v>
      </c>
      <c r="N15" s="17">
        <f t="shared" si="7"/>
        <v>108.78048780487805</v>
      </c>
      <c r="O15" s="17">
        <f>IFERROR(VLOOKUP(H15,Route!$C$3:$R$66,12,0), "")</f>
        <v>88</v>
      </c>
      <c r="P15" s="17">
        <f t="shared" si="8"/>
        <v>59.829268292682933</v>
      </c>
      <c r="Q15" s="17">
        <f>IFERROR(VLOOKUP(H15,Route!$C$3:$R$66,14,0), "")</f>
        <v>0</v>
      </c>
      <c r="R15" s="17">
        <f t="shared" si="9"/>
        <v>0</v>
      </c>
      <c r="S15" s="584" t="str" cm="1">
        <f t="array" ref="S15">IFERROR(INDEX('2. ADAS issues list'!Q$2:Q$2070,
               MATCH(TRUE,
                     INDEX(('2. ADAS issues list'!A$2:A$2070 &amp; " - " &amp; '2. ADAS issues list'!N$2:N$2070) = TRIM(X15), 0), 0)), "")</f>
        <v>Hung DV</v>
      </c>
      <c r="T15" s="592">
        <f t="shared" si="10"/>
        <v>0.67987804878048785</v>
      </c>
      <c r="U15" s="593" t="str" cm="1">
        <f t="array" ref="U15">_xlfn.IFS(T15="", "", T15&gt;=0.9, "OK", T15&lt;0.9, "NOK")</f>
        <v>NOK</v>
      </c>
      <c r="W15">
        <f t="shared" si="4"/>
        <v>1.0000000000000002</v>
      </c>
      <c r="X15" s="232" t="str">
        <v>34 - 223</v>
      </c>
      <c r="Y15" t="str">
        <f t="shared" si="5"/>
        <v>2025-04-28-LS8805</v>
      </c>
    </row>
    <row r="16" spans="3:25" ht="15.6">
      <c r="C16" s="11" t="str" cm="1">
        <f t="array" ref="C16">IFERROR(INDEX('2. ADAS issues list'!B$2:B$2070,
               MATCH(TRUE,
                     ('2. ADAS issues list'!A$2:A$2070 &amp; " - " &amp; '2. ADAS issues list'!N$2:N$2070) = TRIM(X16), 0)), "")</f>
        <v>S2</v>
      </c>
      <c r="D16" s="10" t="str" cm="1">
        <f t="array" ref="D16">IFERROR(INDEX('2. ADAS issues list'!C$2:C$2070,
               MATCH(TRIM(X16),
                     '2. ADAS issues list'!A$2:A$2070 &amp; " - " &amp; '2. ADAS issues list'!N$2:N$2070, 0)), "")</f>
        <v>VF6_PHL</v>
      </c>
      <c r="E16" s="10" t="str" cm="1">
        <f t="array" ref="E16">IFERROR(INDEX('2. ADAS issues list'!D$2:D$2070,
               MATCH(TRIM(X16),
                     '2. ADAS issues list'!A$2:A$2070 &amp; " - " &amp; '2. ADAS issues list'!N$2:N$2070, 0)), "")</f>
        <v>LS8805</v>
      </c>
      <c r="F16" s="255" cm="1">
        <f t="array" ref="F16">IFERROR(INDEX('2. ADAS issues list'!F$2:F$2070,
               MATCH(TRIM(X16),
                     '2. ADAS issues list'!A$2:A$2070 &amp; " - " &amp; '2. ADAS issues list'!N$2:N$2070, 0)), "")</f>
        <v>45775</v>
      </c>
      <c r="G16" s="256" t="str" cm="1">
        <f t="array" ref="G16">IFERROR(INDEX('2. ADAS issues list'!G$2:G$2071,
               MATCH(TRIM(X16),
                     '2. ADAS issues list'!A$2:A$2070 &amp; " - " &amp; '2. ADAS issues list'!N$2:N$2070, 0)), "")</f>
        <v>6A.1.14.0v1</v>
      </c>
      <c r="H16" s="588" t="str" cm="1">
        <f t="array" ref="H16">IFERROR(INDEX('2. ADAS issues list'!P$2:P$2070,
               MATCH(TRIM(X16),
                     '2. ADAS issues list'!A$2:A$2070 &amp; " - " &amp; '2. ADAS issues list'!N$2:N$2070, 0)), "")</f>
        <v>VF_MTT</v>
      </c>
      <c r="I16" s="16">
        <f>IFERROR(VLOOKUP(H16,Route!$C$4:$R$66,7,0), "")</f>
        <v>328</v>
      </c>
      <c r="J16" s="224" cm="1">
        <f t="array" ref="J16">IFERROR(INDEX('2. ADAS issues list'!N$2:N$2070,
               MATCH(TRUE,
                     INDEX(('2. ADAS issues list'!A$2:A$2070 &amp; " - " &amp; '2. ADAS issues list'!N$2:N$2070) = TRIM(X16), 0), 0)), "")</f>
        <v>225</v>
      </c>
      <c r="K16" s="17">
        <f>IFERROR(VLOOKUP(H16,Route!$C$3:$R$66,8,0), "")</f>
        <v>80</v>
      </c>
      <c r="L16" s="17">
        <f t="shared" si="6"/>
        <v>54.878048780487802</v>
      </c>
      <c r="M16" s="17">
        <f>IFERROR(VLOOKUP(H16,Route!$C$3:$R$66,10,0), "")</f>
        <v>160</v>
      </c>
      <c r="N16" s="17">
        <f t="shared" si="7"/>
        <v>109.7560975609756</v>
      </c>
      <c r="O16" s="17">
        <f>IFERROR(VLOOKUP(H16,Route!$C$3:$R$66,12,0), "")</f>
        <v>88</v>
      </c>
      <c r="P16" s="17">
        <f t="shared" si="8"/>
        <v>60.365853658536587</v>
      </c>
      <c r="Q16" s="17">
        <f>IFERROR(VLOOKUP(H16,Route!$C$3:$R$66,14,0), "")</f>
        <v>0</v>
      </c>
      <c r="R16" s="17">
        <f t="shared" si="9"/>
        <v>0</v>
      </c>
      <c r="S16" s="584" t="str" cm="1">
        <f t="array" ref="S16">IFERROR(INDEX('2. ADAS issues list'!Q$2:Q$2070,
               MATCH(TRUE,
                     INDEX(('2. ADAS issues list'!A$2:A$2070 &amp; " - " &amp; '2. ADAS issues list'!N$2:N$2070) = TRIM(X16), 0), 0)), "")</f>
        <v>anhnd58</v>
      </c>
      <c r="T16" s="592">
        <f t="shared" si="10"/>
        <v>0.68597560975609762</v>
      </c>
      <c r="U16" s="593" t="str" cm="1">
        <f t="array" ref="U16">_xlfn.IFS(T16="", "", T16&gt;=0.9, "OK", T16&lt;0.9, "NOK")</f>
        <v>NOK</v>
      </c>
      <c r="W16">
        <f t="shared" si="4"/>
        <v>1</v>
      </c>
      <c r="X16" s="232" t="str">
        <v>38 - 225</v>
      </c>
      <c r="Y16" t="str">
        <f t="shared" si="5"/>
        <v>2025-04-28-LS8805</v>
      </c>
    </row>
    <row r="17" spans="3:25" ht="15.6">
      <c r="C17" s="11" t="str" cm="1">
        <f t="array" ref="C17">IFERROR(INDEX('2. ADAS issues list'!B$2:B$2070,
               MATCH(TRUE,
                     ('2. ADAS issues list'!A$2:A$2070 &amp; " - " &amp; '2. ADAS issues list'!N$2:N$2070) = TRIM(X17), 0)), "")</f>
        <v>S1</v>
      </c>
      <c r="D17" s="10" t="str" cm="1">
        <f t="array" ref="D17">IFERROR(INDEX('2. ADAS issues list'!C$2:C$2070,
               MATCH(TRIM(X17),
                     '2. ADAS issues list'!A$2:A$2070 &amp; " - " &amp; '2. ADAS issues list'!N$2:N$2070, 0)), "")</f>
        <v>VF6_PHL</v>
      </c>
      <c r="E17" s="10" t="str" cm="1">
        <f t="array" ref="E17">IFERROR(INDEX('2. ADAS issues list'!D$2:D$2070,
               MATCH(TRIM(X17),
                     '2. ADAS issues list'!A$2:A$2070 &amp; " - " &amp; '2. ADAS issues list'!N$2:N$2070, 0)), "")</f>
        <v>LS8805</v>
      </c>
      <c r="F17" s="255" cm="1">
        <f t="array" ref="F17">IFERROR(INDEX('2. ADAS issues list'!F$2:F$2070,
               MATCH(TRIM(X17),
                     '2. ADAS issues list'!A$2:A$2070 &amp; " - " &amp; '2. ADAS issues list'!N$2:N$2070, 0)), "")</f>
        <v>45776</v>
      </c>
      <c r="G17" s="256" t="str" cm="1">
        <f t="array" ref="G17">IFERROR(INDEX('2. ADAS issues list'!G$2:G$2071,
               MATCH(TRIM(X17),
                     '2. ADAS issues list'!A$2:A$2070 &amp; " - " &amp; '2. ADAS issues list'!N$2:N$2070, 0)), "")</f>
        <v>6A.1.14.0v1</v>
      </c>
      <c r="H17" s="588" t="str" cm="1">
        <f t="array" ref="H17">IFERROR(INDEX('2. ADAS issues list'!P$2:P$2070,
               MATCH(TRIM(X17),
                     '2. ADAS issues list'!A$2:A$2070 &amp; " - " &amp; '2. ADAS issues list'!N$2:N$2070, 0)), "")</f>
        <v>VF_MTT</v>
      </c>
      <c r="I17" s="16">
        <f>IFERROR(VLOOKUP(H17,Route!$C$4:$R$66,7,0), "")</f>
        <v>328</v>
      </c>
      <c r="J17" s="224" cm="1">
        <f t="array" ref="J17">IFERROR(INDEX('2. ADAS issues list'!N$2:N$2070,
               MATCH(TRUE,
                     INDEX(('2. ADAS issues list'!A$2:A$2070 &amp; " - " &amp; '2. ADAS issues list'!N$2:N$2070) = TRIM(X17), 0), 0)), "")</f>
        <v>215</v>
      </c>
      <c r="K17" s="17">
        <f>IFERROR(VLOOKUP(H17,Route!$C$3:$R$66,8,0), "")</f>
        <v>80</v>
      </c>
      <c r="L17" s="17">
        <f t="shared" si="6"/>
        <v>52.439024390243901</v>
      </c>
      <c r="M17" s="17">
        <f>IFERROR(VLOOKUP(H17,Route!$C$3:$R$66,10,0), "")</f>
        <v>160</v>
      </c>
      <c r="N17" s="17">
        <f t="shared" si="7"/>
        <v>104.8780487804878</v>
      </c>
      <c r="O17" s="17">
        <f>IFERROR(VLOOKUP(H17,Route!$C$3:$R$66,12,0), "")</f>
        <v>88</v>
      </c>
      <c r="P17" s="17">
        <f t="shared" si="8"/>
        <v>57.682926829268297</v>
      </c>
      <c r="Q17" s="17">
        <f>IFERROR(VLOOKUP(H17,Route!$C$3:$R$66,14,0), "")</f>
        <v>0</v>
      </c>
      <c r="R17" s="17">
        <f t="shared" si="9"/>
        <v>0</v>
      </c>
      <c r="S17" s="584" t="str" cm="1">
        <f t="array" ref="S17">IFERROR(INDEX('2. ADAS issues list'!Q$2:Q$2070,
               MATCH(TRUE,
                     INDEX(('2. ADAS issues list'!A$2:A$2070 &amp; " - " &amp; '2. ADAS issues list'!N$2:N$2070) = TRIM(X17), 0), 0)), "")</f>
        <v>Hung DV</v>
      </c>
      <c r="T17" s="592">
        <f t="shared" si="10"/>
        <v>0.65548780487804881</v>
      </c>
      <c r="U17" s="593" t="str" cm="1">
        <f t="array" ref="U17">_xlfn.IFS(T17="", "", T17&gt;=0.9, "OK", T17&lt;0.9, "NOK")</f>
        <v>NOK</v>
      </c>
      <c r="W17">
        <f t="shared" si="4"/>
        <v>1</v>
      </c>
      <c r="X17" s="232" t="str">
        <v>40 - 215</v>
      </c>
      <c r="Y17" t="str">
        <f t="shared" si="5"/>
        <v>2025-04-29-LS8805</v>
      </c>
    </row>
    <row r="18" spans="3:25" ht="15.6">
      <c r="C18" s="11" t="str" cm="1">
        <f t="array" ref="C18">IFERROR(INDEX('2. ADAS issues list'!B$2:B$2070,
               MATCH(TRUE,
                     ('2. ADAS issues list'!A$2:A$2070 &amp; " - " &amp; '2. ADAS issues list'!N$2:N$2070) = TRIM(X18), 0)), "")</f>
        <v>S2</v>
      </c>
      <c r="D18" s="10" t="str" cm="1">
        <f t="array" ref="D18">IFERROR(INDEX('2. ADAS issues list'!C$2:C$2070,
               MATCH(TRIM(X18),
                     '2. ADAS issues list'!A$2:A$2070 &amp; " - " &amp; '2. ADAS issues list'!N$2:N$2070, 0)), "")</f>
        <v>VF6_PHL</v>
      </c>
      <c r="E18" s="10" t="str" cm="1">
        <f t="array" ref="E18">IFERROR(INDEX('2. ADAS issues list'!D$2:D$2070,
               MATCH(TRIM(X18),
                     '2. ADAS issues list'!A$2:A$2070 &amp; " - " &amp; '2. ADAS issues list'!N$2:N$2070, 0)), "")</f>
        <v>LS8805</v>
      </c>
      <c r="F18" s="255" cm="1">
        <f t="array" ref="F18">IFERROR(INDEX('2. ADAS issues list'!F$2:F$2070,
               MATCH(TRIM(X18),
                     '2. ADAS issues list'!A$2:A$2070 &amp; " - " &amp; '2. ADAS issues list'!N$2:N$2070, 0)), "")</f>
        <v>45776</v>
      </c>
      <c r="G18" s="256" t="str" cm="1">
        <f t="array" ref="G18">IFERROR(INDEX('2. ADAS issues list'!G$2:G$2071,
               MATCH(TRIM(X18),
                     '2. ADAS issues list'!A$2:A$2070 &amp; " - " &amp; '2. ADAS issues list'!N$2:N$2070, 0)), "")</f>
        <v>6A.1.14.0v1</v>
      </c>
      <c r="H18" s="588" t="str" cm="1">
        <f t="array" ref="H18">IFERROR(INDEX('2. ADAS issues list'!P$2:P$2070,
               MATCH(TRIM(X18),
                     '2. ADAS issues list'!A$2:A$2070 &amp; " - " &amp; '2. ADAS issues list'!N$2:N$2070, 0)), "")</f>
        <v>VF_MTT</v>
      </c>
      <c r="I18" s="16">
        <f>IFERROR(VLOOKUP(H18,Route!$C$4:$R$66,7,0), "")</f>
        <v>328</v>
      </c>
      <c r="J18" s="224" cm="1">
        <f t="array" ref="J18">IFERROR(INDEX('2. ADAS issues list'!N$2:N$2070,
               MATCH(TRUE,
                     INDEX(('2. ADAS issues list'!A$2:A$2070 &amp; " - " &amp; '2. ADAS issues list'!N$2:N$2070) = TRIM(X18), 0), 0)), "")</f>
        <v>205</v>
      </c>
      <c r="K18" s="17">
        <f>IFERROR(VLOOKUP(H18,Route!$C$3:$R$66,8,0), "")</f>
        <v>80</v>
      </c>
      <c r="L18" s="17">
        <f t="shared" si="6"/>
        <v>50</v>
      </c>
      <c r="M18" s="17">
        <f>IFERROR(VLOOKUP(H18,Route!$C$3:$R$66,10,0), "")</f>
        <v>160</v>
      </c>
      <c r="N18" s="17">
        <f t="shared" si="7"/>
        <v>100</v>
      </c>
      <c r="O18" s="17">
        <f>IFERROR(VLOOKUP(H18,Route!$C$3:$R$66,12,0), "")</f>
        <v>88</v>
      </c>
      <c r="P18" s="17">
        <f t="shared" si="8"/>
        <v>55</v>
      </c>
      <c r="Q18" s="17">
        <f>IFERROR(VLOOKUP(H18,Route!$C$3:$R$66,14,0), "")</f>
        <v>0</v>
      </c>
      <c r="R18" s="17">
        <f t="shared" si="9"/>
        <v>0</v>
      </c>
      <c r="S18" s="584" t="str" cm="1">
        <f t="array" ref="S18">IFERROR(INDEX('2. ADAS issues list'!Q$2:Q$2070,
               MATCH(TRUE,
                     INDEX(('2. ADAS issues list'!A$2:A$2070 &amp; " - " &amp; '2. ADAS issues list'!N$2:N$2070) = TRIM(X18), 0), 0)), "")</f>
        <v>Hung DV</v>
      </c>
      <c r="T18" s="592">
        <f t="shared" si="10"/>
        <v>0.625</v>
      </c>
      <c r="U18" s="593" t="str" cm="1">
        <f t="array" ref="U18">_xlfn.IFS(T18="", "", T18&gt;=0.9, "OK", T18&lt;0.9, "NOK")</f>
        <v>NOK</v>
      </c>
      <c r="W18">
        <f t="shared" si="4"/>
        <v>1</v>
      </c>
      <c r="X18" s="232" t="str">
        <v>47 - 205</v>
      </c>
      <c r="Y18" t="str">
        <f t="shared" si="5"/>
        <v>2025-04-29-LS8805</v>
      </c>
    </row>
    <row r="19" spans="3:25" ht="15.6">
      <c r="C19" s="11" t="str" cm="1">
        <f t="array" ref="C19">IFERROR(INDEX('2. ADAS issues list'!B$2:B$2070,
               MATCH(TRUE,
                     ('2. ADAS issues list'!A$2:A$2070 &amp; " - " &amp; '2. ADAS issues list'!N$2:N$2070) = TRIM(X19), 0)), "")</f>
        <v>S1</v>
      </c>
      <c r="D19" s="10" t="str" cm="1">
        <f t="array" ref="D19">IFERROR(INDEX('2. ADAS issues list'!C$2:C$2070,
               MATCH(TRIM(X19),
                     '2. ADAS issues list'!A$2:A$2070 &amp; " - " &amp; '2. ADAS issues list'!N$2:N$2070, 0)), "")</f>
        <v>VF6_PHL</v>
      </c>
      <c r="E19" s="10" cm="1">
        <f t="array" ref="E19">IFERROR(INDEX('2. ADAS issues list'!D$2:D$2070,
               MATCH(TRIM(X19),
                     '2. ADAS issues list'!A$2:A$2070 &amp; " - " &amp; '2. ADAS issues list'!N$2:N$2070, 0)), "")</f>
        <v>3850</v>
      </c>
      <c r="F19" s="88" cm="1">
        <f t="array" ref="F19">IFERROR(INDEX('2. ADAS issues list'!F$2:F$2070,
               MATCH(TRIM(X19),
                     '2. ADAS issues list'!A$2:A$2070 &amp; " - " &amp; '2. ADAS issues list'!N$2:N$2070, 0)), "")</f>
        <v>45776</v>
      </c>
      <c r="G19" s="89" t="str" cm="1">
        <f t="array" ref="G19">IFERROR(INDEX('2. ADAS issues list'!G$2:G$2071,
               MATCH(TRIM(X19),
                     '2. ADAS issues list'!A$2:A$2070 &amp; " - " &amp; '2. ADAS issues list'!N$2:N$2070, 0)), "")</f>
        <v>6A.1.13.2v3</v>
      </c>
      <c r="H19" s="584" t="str" cm="1">
        <f t="array" ref="H19">IFERROR(INDEX('2. ADAS issues list'!P$2:P$2070,
               MATCH(TRIM(X19),
                     '2. ADAS issues list'!A$2:A$2070 &amp; " - " &amp; '2. ADAS issues list'!N$2:N$2070, 0)), "")</f>
        <v>HW_PHL_004</v>
      </c>
      <c r="I19" s="16">
        <f>IFERROR(VLOOKUP(H19,Route!$C$4:$R$66,7,0), "")</f>
        <v>345</v>
      </c>
      <c r="J19" s="224" cm="1">
        <f t="array" ref="J19">IFERROR(INDEX('2. ADAS issues list'!N$2:N$2070,
               MATCH(TRUE,
                     INDEX(('2. ADAS issues list'!A$2:A$2070 &amp; " - " &amp; '2. ADAS issues list'!N$2:N$2070) = TRIM(X19), 0), 0)), "")</f>
        <v>118</v>
      </c>
      <c r="K19" s="17">
        <f>IFERROR(VLOOKUP(H19,Route!$C$3:$R$66,8,0), "")</f>
        <v>16</v>
      </c>
      <c r="L19" s="17">
        <f t="shared" si="6"/>
        <v>5.4724637681159418</v>
      </c>
      <c r="M19" s="17">
        <f>IFERROR(VLOOKUP(H19,Route!$C$3:$R$66,10,0), "")</f>
        <v>315</v>
      </c>
      <c r="N19" s="17">
        <f t="shared" si="7"/>
        <v>107.73913043478261</v>
      </c>
      <c r="O19" s="17">
        <f>IFERROR(VLOOKUP(H19,Route!$C$3:$R$66,12,0), "")</f>
        <v>14</v>
      </c>
      <c r="P19" s="17">
        <f t="shared" si="8"/>
        <v>4.7884057971014489</v>
      </c>
      <c r="Q19" s="17">
        <f>IFERROR(VLOOKUP(H19,Route!$C$3:$R$66,14,0), "")</f>
        <v>0</v>
      </c>
      <c r="R19" s="17">
        <f t="shared" si="9"/>
        <v>0</v>
      </c>
      <c r="S19" s="584" t="str" cm="1">
        <f t="array" ref="S19">IFERROR(INDEX('2. ADAS issues list'!Q$2:Q$2070,
               MATCH(TRUE,
                     INDEX(('2. ADAS issues list'!A$2:A$2070 &amp; " - " &amp; '2. ADAS issues list'!N$2:N$2070) = TRIM(X19), 0), 0)), "")</f>
        <v>CTF</v>
      </c>
      <c r="T19" s="592">
        <f t="shared" si="10"/>
        <v>0.34202898550724636</v>
      </c>
      <c r="U19" s="593" t="str" cm="1">
        <f t="array" ref="U19">_xlfn.IFS(T19="", "", T19&gt;=0.9, "OK", T19&lt;0.9, "NOK")</f>
        <v>NOK</v>
      </c>
      <c r="W19">
        <f t="shared" si="4"/>
        <v>1</v>
      </c>
      <c r="X19" s="232" t="str">
        <v>48 - 118</v>
      </c>
      <c r="Y19" t="str">
        <f t="shared" si="5"/>
        <v>2025-04-29-3850</v>
      </c>
    </row>
    <row r="20" spans="3:25" ht="15.6">
      <c r="C20" s="11" t="str" cm="1">
        <f t="array" ref="C20">IFERROR(INDEX('2. ADAS issues list'!B$2:B$2070,
               MATCH(TRUE,
                     ('2. ADAS issues list'!A$2:A$2070 &amp; " - " &amp; '2. ADAS issues list'!N$2:N$2070) = TRIM(X20), 0)), "")</f>
        <v>S2</v>
      </c>
      <c r="D20" s="10" t="str" cm="1">
        <f t="array" ref="D20">IFERROR(INDEX('2. ADAS issues list'!C$2:C$2070,
               MATCH(TRIM(X20),
                     '2. ADAS issues list'!A$2:A$2070 &amp; " - " &amp; '2. ADAS issues list'!N$2:N$2070, 0)), "")</f>
        <v>VF6_PHL</v>
      </c>
      <c r="E20" s="10" cm="1">
        <f t="array" ref="E20">IFERROR(INDEX('2. ADAS issues list'!D$2:D$2070,
               MATCH(TRIM(X20),
                     '2. ADAS issues list'!A$2:A$2070 &amp; " - " &amp; '2. ADAS issues list'!N$2:N$2070, 0)), "")</f>
        <v>3850</v>
      </c>
      <c r="F20" s="88" cm="1">
        <f t="array" ref="F20">IFERROR(INDEX('2. ADAS issues list'!F$2:F$2070,
               MATCH(TRIM(X20),
                     '2. ADAS issues list'!A$2:A$2070 &amp; " - " &amp; '2. ADAS issues list'!N$2:N$2070, 0)), "")</f>
        <v>45776</v>
      </c>
      <c r="G20" s="89" t="str" cm="1">
        <f t="array" ref="G20">IFERROR(INDEX('2. ADAS issues list'!G$2:G$2071,
               MATCH(TRIM(X20),
                     '2. ADAS issues list'!A$2:A$2070 &amp; " - " &amp; '2. ADAS issues list'!N$2:N$2070, 0)), "")</f>
        <v>6A.1.13.2v3</v>
      </c>
      <c r="H20" s="584" t="str" cm="1">
        <f t="array" ref="H20">IFERROR(INDEX('2. ADAS issues list'!P$2:P$2070,
               MATCH(TRIM(X20),
                     '2. ADAS issues list'!A$2:A$2070 &amp; " - " &amp; '2. ADAS issues list'!N$2:N$2070, 0)), "")</f>
        <v>HW_PHL_CTF</v>
      </c>
      <c r="I20" s="16">
        <f>IFERROR(VLOOKUP(H20,Route!$C$4:$R$66,7,0), "")</f>
        <v>347</v>
      </c>
      <c r="J20" s="224" cm="1">
        <f t="array" ref="J20">IFERROR(INDEX('2. ADAS issues list'!N$2:N$2070,
               MATCH(TRUE,
                     INDEX(('2. ADAS issues list'!A$2:A$2070 &amp; " - " &amp; '2. ADAS issues list'!N$2:N$2070) = TRIM(X20), 0), 0)), "")</f>
        <v>474</v>
      </c>
      <c r="K20" s="17">
        <f>IFERROR(VLOOKUP(H20,Route!$C$3:$R$66,8,0), "")</f>
        <v>18</v>
      </c>
      <c r="L20" s="17">
        <f t="shared" si="6"/>
        <v>24.587896253602306</v>
      </c>
      <c r="M20" s="17">
        <f>IFERROR(VLOOKUP(H20,Route!$C$3:$R$66,10,0), "")</f>
        <v>326</v>
      </c>
      <c r="N20" s="17">
        <f t="shared" si="7"/>
        <v>445.31412103746402</v>
      </c>
      <c r="O20" s="17">
        <f>IFERROR(VLOOKUP(H20,Route!$C$3:$R$66,12,0), "")</f>
        <v>3</v>
      </c>
      <c r="P20" s="17">
        <f t="shared" si="8"/>
        <v>4.097982708933718</v>
      </c>
      <c r="Q20" s="17">
        <f>IFERROR(VLOOKUP(H20,Route!$C$3:$R$66,14,0), "")</f>
        <v>0</v>
      </c>
      <c r="R20" s="17">
        <f t="shared" si="9"/>
        <v>0</v>
      </c>
      <c r="S20" s="584" t="str" cm="1">
        <f t="array" ref="S20">IFERROR(INDEX('2. ADAS issues list'!Q$2:Q$2070,
               MATCH(TRUE,
                     INDEX(('2. ADAS issues list'!A$2:A$2070 &amp; " - " &amp; '2. ADAS issues list'!N$2:N$2070) = TRIM(X20), 0), 0)), "")</f>
        <v>CTF</v>
      </c>
      <c r="T20" s="592">
        <f t="shared" si="10"/>
        <v>1.3659942363112392</v>
      </c>
      <c r="U20" s="593" t="str" cm="1">
        <f t="array" ref="U20">_xlfn.IFS(T20="", "", T20&gt;=0.9, "OK", T20&lt;0.9, "NOK")</f>
        <v>OK</v>
      </c>
      <c r="W20">
        <f t="shared" si="4"/>
        <v>1.0000000000000002</v>
      </c>
      <c r="X20" s="232" t="str">
        <v>60 - 474</v>
      </c>
      <c r="Y20" t="str">
        <f t="shared" si="5"/>
        <v>2025-04-29-3850</v>
      </c>
    </row>
    <row r="21" spans="3:25" ht="15.6">
      <c r="C21" s="11" t="str" cm="1">
        <f t="array" ref="C21">IFERROR(INDEX('2. ADAS issues list'!B$2:B$2070,
               MATCH(TRUE,
                     ('2. ADAS issues list'!A$2:A$2070 &amp; " - " &amp; '2. ADAS issues list'!N$2:N$2070) = TRIM(X21), 0)), "")</f>
        <v>S1</v>
      </c>
      <c r="D21" s="10" t="str" cm="1">
        <f t="array" ref="D21">IFERROR(INDEX('2. ADAS issues list'!C$2:C$2070,
               MATCH(TRIM(X21),
                     '2. ADAS issues list'!A$2:A$2070 &amp; " - " &amp; '2. ADAS issues list'!N$2:N$2070, 0)), "")</f>
        <v>VF6_PHL</v>
      </c>
      <c r="E21" s="10" cm="1">
        <f t="array" ref="E21">IFERROR(INDEX('2. ADAS issues list'!D$2:D$2070,
               MATCH(TRIM(X21),
                     '2. ADAS issues list'!A$2:A$2070 &amp; " - " &amp; '2. ADAS issues list'!N$2:N$2070, 0)), "")</f>
        <v>3850</v>
      </c>
      <c r="F21" s="88" cm="1">
        <f t="array" ref="F21">IFERROR(INDEX('2. ADAS issues list'!F$2:F$2070,
               MATCH(TRIM(X21),
                     '2. ADAS issues list'!A$2:A$2070 &amp; " - " &amp; '2. ADAS issues list'!N$2:N$2070, 0)), "")</f>
        <v>45777</v>
      </c>
      <c r="G21" s="89" t="str" cm="1">
        <f t="array" ref="G21">IFERROR(INDEX('2. ADAS issues list'!G$2:G$2071,
               MATCH(TRIM(X21),
                     '2. ADAS issues list'!A$2:A$2070 &amp; " - " &amp; '2. ADAS issues list'!N$2:N$2070, 0)), "")</f>
        <v>6A.1.13.2v3</v>
      </c>
      <c r="H21" s="584" t="str" cm="1">
        <f t="array" ref="H21">IFERROR(INDEX('2. ADAS issues list'!P$2:P$2070,
               MATCH(TRIM(X21),
                     '2. ADAS issues list'!A$2:A$2070 &amp; " - " &amp; '2. ADAS issues list'!N$2:N$2070, 0)), "")</f>
        <v>HW_PHL_004</v>
      </c>
      <c r="I21" s="16">
        <f>IFERROR(VLOOKUP(H21,Route!$C$4:$R$66,7,0), "")</f>
        <v>345</v>
      </c>
      <c r="J21" s="224" cm="1">
        <f t="array" ref="J21">IFERROR(INDEX('2. ADAS issues list'!N$2:N$2070,
               MATCH(TRUE,
                     INDEX(('2. ADAS issues list'!A$2:A$2070 &amp; " - " &amp; '2. ADAS issues list'!N$2:N$2070) = TRIM(X21), 0), 0)), "")</f>
        <v>198</v>
      </c>
      <c r="K21" s="17">
        <f>IFERROR(VLOOKUP(H21,Route!$C$3:$R$66,8,0), "")</f>
        <v>16</v>
      </c>
      <c r="L21" s="17">
        <f t="shared" si="6"/>
        <v>9.1826086956521742</v>
      </c>
      <c r="M21" s="17">
        <f>IFERROR(VLOOKUP(H21,Route!$C$3:$R$66,10,0), "")</f>
        <v>315</v>
      </c>
      <c r="N21" s="17">
        <f t="shared" si="7"/>
        <v>180.78260869565216</v>
      </c>
      <c r="O21" s="17">
        <f>IFERROR(VLOOKUP(H21,Route!$C$3:$R$66,12,0), "")</f>
        <v>14</v>
      </c>
      <c r="P21" s="17">
        <f t="shared" si="8"/>
        <v>8.034782608695652</v>
      </c>
      <c r="Q21" s="17">
        <f>IFERROR(VLOOKUP(H21,Route!$C$3:$R$66,14,0), "")</f>
        <v>0</v>
      </c>
      <c r="R21" s="17">
        <f t="shared" si="9"/>
        <v>0</v>
      </c>
      <c r="S21" s="584" t="str" cm="1">
        <f t="array" ref="S21">IFERROR(INDEX('2. ADAS issues list'!Q$2:Q$2070,
               MATCH(TRUE,
                     INDEX(('2. ADAS issues list'!A$2:A$2070 &amp; " - " &amp; '2. ADAS issues list'!N$2:N$2070) = TRIM(X21), 0), 0)), "")</f>
        <v>anhnd57</v>
      </c>
      <c r="T21" s="592">
        <f t="shared" si="10"/>
        <v>0.57391304347826089</v>
      </c>
      <c r="U21" s="593" t="str" cm="1">
        <f t="array" ref="U21">_xlfn.IFS(T21="", "", T21&gt;=0.9, "OK", T21&lt;0.9, "NOK")</f>
        <v>NOK</v>
      </c>
      <c r="W21">
        <f t="shared" si="4"/>
        <v>0.99999999999999989</v>
      </c>
      <c r="X21" s="232" t="str">
        <v>91 - 198</v>
      </c>
      <c r="Y21" t="str">
        <f t="shared" si="5"/>
        <v>2025-04-30-3850</v>
      </c>
    </row>
    <row r="22" spans="3:25" ht="15.6">
      <c r="C22" s="11" t="str" cm="1">
        <f t="array" ref="C22">IFERROR(INDEX('2. ADAS issues list'!B$2:B$2070,
               MATCH(TRUE,
                     ('2. ADAS issues list'!A$2:A$2070 &amp; " - " &amp; '2. ADAS issues list'!N$2:N$2070) = TRIM(X22), 0)), "")</f>
        <v>S2</v>
      </c>
      <c r="D22" s="10" t="str" cm="1">
        <f t="array" ref="D22">IFERROR(INDEX('2. ADAS issues list'!C$2:C$2070,
               MATCH(TRIM(X22),
                     '2. ADAS issues list'!A$2:A$2070 &amp; " - " &amp; '2. ADAS issues list'!N$2:N$2070, 0)), "")</f>
        <v>VF6_PHL</v>
      </c>
      <c r="E22" s="10" cm="1">
        <f t="array" ref="E22">IFERROR(INDEX('2. ADAS issues list'!D$2:D$2070,
               MATCH(TRIM(X22),
                     '2. ADAS issues list'!A$2:A$2070 &amp; " - " &amp; '2. ADAS issues list'!N$2:N$2070, 0)), "")</f>
        <v>3850</v>
      </c>
      <c r="F22" s="88" cm="1">
        <f t="array" ref="F22">IFERROR(INDEX('2. ADAS issues list'!F$2:F$2070,
               MATCH(TRIM(X22),
                     '2. ADAS issues list'!A$2:A$2070 &amp; " - " &amp; '2. ADAS issues list'!N$2:N$2070, 0)), "")</f>
        <v>45777</v>
      </c>
      <c r="G22" s="89" t="str" cm="1">
        <f t="array" ref="G22">IFERROR(INDEX('2. ADAS issues list'!G$2:G$2071,
               MATCH(TRIM(X22),
                     '2. ADAS issues list'!A$2:A$2070 &amp; " - " &amp; '2. ADAS issues list'!N$2:N$2070, 0)), "")</f>
        <v>6A.1.13.2v3</v>
      </c>
      <c r="H22" s="584" t="str" cm="1">
        <f t="array" ref="H22">IFERROR(INDEX('2. ADAS issues list'!P$2:P$2070,
               MATCH(TRIM(X22),
                     '2. ADAS issues list'!A$2:A$2070 &amp; " - " &amp; '2. ADAS issues list'!N$2:N$2070, 0)), "")</f>
        <v>HW_PHL_CTF</v>
      </c>
      <c r="I22" s="16">
        <f>IFERROR(VLOOKUP(H22,Route!$C$4:$R$66,7,0), "")</f>
        <v>347</v>
      </c>
      <c r="J22" s="224" cm="1">
        <f t="array" ref="J22">IFERROR(INDEX('2. ADAS issues list'!N$2:N$2070,
               MATCH(TRUE,
                     INDEX(('2. ADAS issues list'!A$2:A$2070 &amp; " - " &amp; '2. ADAS issues list'!N$2:N$2070) = TRIM(X22), 0), 0)), "")</f>
        <v>259</v>
      </c>
      <c r="K22" s="17">
        <f>IFERROR(VLOOKUP(H22,Route!$C$3:$R$66,8,0), "")</f>
        <v>18</v>
      </c>
      <c r="L22" s="17">
        <f t="shared" si="6"/>
        <v>13.435158501440922</v>
      </c>
      <c r="M22" s="17">
        <f>IFERROR(VLOOKUP(H22,Route!$C$3:$R$66,10,0), "")</f>
        <v>326</v>
      </c>
      <c r="N22" s="17">
        <f t="shared" si="7"/>
        <v>243.32564841498561</v>
      </c>
      <c r="O22" s="17">
        <f>IFERROR(VLOOKUP(H22,Route!$C$3:$R$66,12,0), "")</f>
        <v>3</v>
      </c>
      <c r="P22" s="17">
        <f t="shared" si="8"/>
        <v>2.239193083573487</v>
      </c>
      <c r="Q22" s="17">
        <f>IFERROR(VLOOKUP(H22,Route!$C$3:$R$66,14,0), "")</f>
        <v>0</v>
      </c>
      <c r="R22" s="17">
        <f t="shared" si="9"/>
        <v>0</v>
      </c>
      <c r="S22" s="584" t="str" cm="1">
        <f t="array" ref="S22">IFERROR(INDEX('2. ADAS issues list'!Q$2:Q$2070,
               MATCH(TRUE,
                     INDEX(('2. ADAS issues list'!A$2:A$2070 &amp; " - " &amp; '2. ADAS issues list'!N$2:N$2070) = TRIM(X22), 0), 0)), "")</f>
        <v>CTF</v>
      </c>
      <c r="T22" s="592">
        <f t="shared" si="10"/>
        <v>0.74639769452449567</v>
      </c>
      <c r="U22" s="593" t="str" cm="1">
        <f t="array" ref="U22">_xlfn.IFS(T22="", "", T22&gt;=0.9, "OK", T22&lt;0.9, "NOK")</f>
        <v>NOK</v>
      </c>
      <c r="W22">
        <f t="shared" si="4"/>
        <v>1</v>
      </c>
      <c r="X22" s="232" t="str">
        <v>112 - 259</v>
      </c>
      <c r="Y22" t="str">
        <f t="shared" si="5"/>
        <v>2025-04-30-3850</v>
      </c>
    </row>
    <row r="23" spans="3:25" ht="15.6">
      <c r="C23" s="11" t="str" cm="1">
        <f t="array" ref="C23">IFERROR(INDEX('2. ADAS issues list'!B$2:B$2070,
               MATCH(TRUE,
                     ('2. ADAS issues list'!A$2:A$2070 &amp; " - " &amp; '2. ADAS issues list'!N$2:N$2070) = TRIM(X23), 0)), "")</f>
        <v>S1</v>
      </c>
      <c r="D23" s="10" t="str" cm="1">
        <f t="array" ref="D23">IFERROR(INDEX('2. ADAS issues list'!C$2:C$2070,
               MATCH(TRIM(X23),
                     '2. ADAS issues list'!A$2:A$2070 &amp; " - " &amp; '2. ADAS issues list'!N$2:N$2070, 0)), "")</f>
        <v>VF6_PHL</v>
      </c>
      <c r="E23" s="10" cm="1">
        <f t="array" ref="E23">IFERROR(INDEX('2. ADAS issues list'!D$2:D$2070,
               MATCH(TRIM(X23),
                     '2. ADAS issues list'!A$2:A$2070 &amp; " - " &amp; '2. ADAS issues list'!N$2:N$2070, 0)), "")</f>
        <v>3850</v>
      </c>
      <c r="F23" s="88" cm="1">
        <f t="array" ref="F23">IFERROR(INDEX('2. ADAS issues list'!F$2:F$2070,
               MATCH(TRIM(X23),
                     '2. ADAS issues list'!A$2:A$2070 &amp; " - " &amp; '2. ADAS issues list'!N$2:N$2070, 0)), "")</f>
        <v>45778</v>
      </c>
      <c r="G23" s="89" t="str" cm="1">
        <f t="array" ref="G23">IFERROR(INDEX('2. ADAS issues list'!G$2:G$2071,
               MATCH(TRIM(X23),
                     '2. ADAS issues list'!A$2:A$2070 &amp; " - " &amp; '2. ADAS issues list'!N$2:N$2070, 0)), "")</f>
        <v>6A.1.13.2v3</v>
      </c>
      <c r="H23" s="584" t="str" cm="1">
        <f t="array" ref="H23">IFERROR(INDEX('2. ADAS issues list'!P$2:P$2070,
               MATCH(TRIM(X23),
                     '2. ADAS issues list'!A$2:A$2070 &amp; " - " &amp; '2. ADAS issues list'!N$2:N$2070, 0)), "")</f>
        <v>HW_PHL_004</v>
      </c>
      <c r="I23" s="16">
        <f>IFERROR(VLOOKUP(H23,Route!$C$4:$R$66,7,0), "")</f>
        <v>345</v>
      </c>
      <c r="J23" s="224" cm="1">
        <f t="array" ref="J23">IFERROR(INDEX('2. ADAS issues list'!N$2:N$2070,
               MATCH(TRUE,
                     INDEX(('2. ADAS issues list'!A$2:A$2070 &amp; " - " &amp; '2. ADAS issues list'!N$2:N$2070) = TRIM(X23), 0), 0)), "")</f>
        <v>210</v>
      </c>
      <c r="K23" s="17">
        <f>IFERROR(VLOOKUP(H23,Route!$C$3:$R$66,8,0), "")</f>
        <v>16</v>
      </c>
      <c r="L23" s="17">
        <f t="shared" si="6"/>
        <v>9.7391304347826093</v>
      </c>
      <c r="M23" s="17">
        <f>IFERROR(VLOOKUP(H23,Route!$C$3:$R$66,10,0), "")</f>
        <v>315</v>
      </c>
      <c r="N23" s="17">
        <f t="shared" si="7"/>
        <v>191.7391304347826</v>
      </c>
      <c r="O23" s="17">
        <f>IFERROR(VLOOKUP(H23,Route!$C$3:$R$66,12,0), "")</f>
        <v>14</v>
      </c>
      <c r="P23" s="17">
        <f t="shared" si="8"/>
        <v>8.5217391304347814</v>
      </c>
      <c r="Q23" s="17">
        <f>IFERROR(VLOOKUP(H23,Route!$C$3:$R$66,14,0), "")</f>
        <v>0</v>
      </c>
      <c r="R23" s="17">
        <f t="shared" si="9"/>
        <v>0</v>
      </c>
      <c r="S23" s="584" t="str" cm="1">
        <f t="array" ref="S23">IFERROR(INDEX('2. ADAS issues list'!Q$2:Q$2070,
               MATCH(TRUE,
                     INDEX(('2. ADAS issues list'!A$2:A$2070 &amp; " - " &amp; '2. ADAS issues list'!N$2:N$2070) = TRIM(X23), 0), 0)), "")</f>
        <v>Bùi Hùng CTF</v>
      </c>
      <c r="T23" s="592">
        <f t="shared" si="10"/>
        <v>0.60869565217391308</v>
      </c>
      <c r="U23" s="593" t="str" cm="1">
        <f t="array" ref="U23">_xlfn.IFS(T23="", "", T23&gt;=0.9, "OK", T23&lt;0.9, "NOK")</f>
        <v>NOK</v>
      </c>
      <c r="W23">
        <f t="shared" si="4"/>
        <v>0.99999999999999989</v>
      </c>
      <c r="X23" s="232" t="str">
        <v>132 - 210</v>
      </c>
      <c r="Y23" t="str">
        <f t="shared" si="5"/>
        <v>2025-05-01-3850</v>
      </c>
    </row>
    <row r="24" spans="3:25" ht="15.6">
      <c r="C24" s="11" t="str" cm="1">
        <f t="array" ref="C24">IFERROR(INDEX('2. ADAS issues list'!B$2:B$2070,
               MATCH(TRUE,
                     ('2. ADAS issues list'!A$2:A$2070 &amp; " - " &amp; '2. ADAS issues list'!N$2:N$2070) = TRIM(X24), 0)), "")</f>
        <v>S2</v>
      </c>
      <c r="D24" s="10" t="str" cm="1">
        <f t="array" ref="D24">IFERROR(INDEX('2. ADAS issues list'!C$2:C$2070,
               MATCH(TRIM(X24),
                     '2. ADAS issues list'!A$2:A$2070 &amp; " - " &amp; '2. ADAS issues list'!N$2:N$2070, 0)), "")</f>
        <v>VF6_PHL</v>
      </c>
      <c r="E24" s="10" cm="1">
        <f t="array" ref="E24">IFERROR(INDEX('2. ADAS issues list'!D$2:D$2070,
               MATCH(TRIM(X24),
                     '2. ADAS issues list'!A$2:A$2070 &amp; " - " &amp; '2. ADAS issues list'!N$2:N$2070, 0)), "")</f>
        <v>3850</v>
      </c>
      <c r="F24" s="88" cm="1">
        <f t="array" ref="F24">IFERROR(INDEX('2. ADAS issues list'!F$2:F$2070,
               MATCH(TRIM(X24),
                     '2. ADAS issues list'!A$2:A$2070 &amp; " - " &amp; '2. ADAS issues list'!N$2:N$2070, 0)), "")</f>
        <v>45778</v>
      </c>
      <c r="G24" s="89" t="str" cm="1">
        <f t="array" ref="G24">IFERROR(INDEX('2. ADAS issues list'!G$2:G$2071,
               MATCH(TRIM(X24),
                     '2. ADAS issues list'!A$2:A$2070 &amp; " - " &amp; '2. ADAS issues list'!N$2:N$2070, 0)), "")</f>
        <v>6A.1.13.2v3</v>
      </c>
      <c r="H24" s="584" t="str" cm="1">
        <f t="array" ref="H24">IFERROR(INDEX('2. ADAS issues list'!P$2:P$2070,
               MATCH(TRIM(X24),
                     '2. ADAS issues list'!A$2:A$2070 &amp; " - " &amp; '2. ADAS issues list'!N$2:N$2070, 0)), "")</f>
        <v>HW_PHL_CTF</v>
      </c>
      <c r="I24" s="16">
        <f>IFERROR(VLOOKUP(H24,Route!$C$4:$R$66,7,0), "")</f>
        <v>347</v>
      </c>
      <c r="J24" s="224" cm="1">
        <f t="array" ref="J24">IFERROR(INDEX('2. ADAS issues list'!N$2:N$2070,
               MATCH(TRUE,
                     INDEX(('2. ADAS issues list'!A$2:A$2070 &amp; " - " &amp; '2. ADAS issues list'!N$2:N$2070) = TRIM(X24), 0), 0)), "")</f>
        <v>382</v>
      </c>
      <c r="K24" s="17">
        <f>IFERROR(VLOOKUP(H24,Route!$C$3:$R$66,8,0), "")</f>
        <v>18</v>
      </c>
      <c r="L24" s="17">
        <f t="shared" si="6"/>
        <v>19.815561959654179</v>
      </c>
      <c r="M24" s="17">
        <f>IFERROR(VLOOKUP(H24,Route!$C$3:$R$66,10,0), "")</f>
        <v>326</v>
      </c>
      <c r="N24" s="17">
        <f t="shared" si="7"/>
        <v>358.88184438040349</v>
      </c>
      <c r="O24" s="17">
        <f>IFERROR(VLOOKUP(H24,Route!$C$3:$R$66,12,0), "")</f>
        <v>3</v>
      </c>
      <c r="P24" s="17">
        <f t="shared" si="8"/>
        <v>3.3025936599423633</v>
      </c>
      <c r="Q24" s="17">
        <f>IFERROR(VLOOKUP(H24,Route!$C$3:$R$66,14,0), "")</f>
        <v>0</v>
      </c>
      <c r="R24" s="17">
        <f t="shared" si="9"/>
        <v>0</v>
      </c>
      <c r="S24" s="584" t="str" cm="1">
        <f t="array" ref="S24">IFERROR(INDEX('2. ADAS issues list'!Q$2:Q$2070,
               MATCH(TRUE,
                     INDEX(('2. ADAS issues list'!A$2:A$2070 &amp; " - " &amp; '2. ADAS issues list'!N$2:N$2070) = TRIM(X24), 0), 0)), "")</f>
        <v>CTF</v>
      </c>
      <c r="T24" s="592">
        <f t="shared" si="10"/>
        <v>1.100864553314121</v>
      </c>
      <c r="U24" s="593" t="str" cm="1">
        <f t="array" ref="U24">_xlfn.IFS(T24="", "", T24&gt;=0.9, "OK", T24&lt;0.9, "NOK")</f>
        <v>OK</v>
      </c>
      <c r="W24">
        <f t="shared" si="4"/>
        <v>1.0000000000000002</v>
      </c>
      <c r="X24" s="232" t="str">
        <v>149 - 382</v>
      </c>
      <c r="Y24" t="str">
        <f t="shared" si="5"/>
        <v>2025-05-01-3850</v>
      </c>
    </row>
    <row r="25" spans="3:25" ht="15.6">
      <c r="C25" s="11" t="str" cm="1">
        <f t="array" ref="C25">IFERROR(INDEX('2. ADAS issues list'!B$2:B$2070,
               MATCH(TRUE,
                     ('2. ADAS issues list'!A$2:A$2070 &amp; " - " &amp; '2. ADAS issues list'!N$2:N$2070) = TRIM(X25), 0)), "")</f>
        <v>S1</v>
      </c>
      <c r="D25" s="10" t="str" cm="1">
        <f t="array" ref="D25">IFERROR(INDEX('2. ADAS issues list'!C$2:C$2070,
               MATCH(TRIM(X25),
                     '2. ADAS issues list'!A$2:A$2070 &amp; " - " &amp; '2. ADAS issues list'!N$2:N$2070, 0)), "")</f>
        <v>VF6_PHL</v>
      </c>
      <c r="E25" s="10" cm="1">
        <f t="array" ref="E25">IFERROR(INDEX('2. ADAS issues list'!D$2:D$2070,
               MATCH(TRIM(X25),
                     '2. ADAS issues list'!A$2:A$2070 &amp; " - " &amp; '2. ADAS issues list'!N$2:N$2070, 0)), "")</f>
        <v>3850</v>
      </c>
      <c r="F25" s="88" cm="1">
        <f t="array" ref="F25">IFERROR(INDEX('2. ADAS issues list'!F$2:F$2070,
               MATCH(TRIM(X25),
                     '2. ADAS issues list'!A$2:A$2070 &amp; " - " &amp; '2. ADAS issues list'!N$2:N$2070, 0)), "")</f>
        <v>45779</v>
      </c>
      <c r="G25" s="89" t="str" cm="1">
        <f t="array" ref="G25">IFERROR(INDEX('2. ADAS issues list'!G$2:G$2071,
               MATCH(TRIM(X25),
                     '2. ADAS issues list'!A$2:A$2070 &amp; " - " &amp; '2. ADAS issues list'!N$2:N$2070, 0)), "")</f>
        <v>6A.1.13.2v3</v>
      </c>
      <c r="H25" s="584" t="str" cm="1">
        <f t="array" ref="H25">IFERROR(INDEX('2. ADAS issues list'!P$2:P$2070,
               MATCH(TRIM(X25),
                     '2. ADAS issues list'!A$2:A$2070 &amp; " - " &amp; '2. ADAS issues list'!N$2:N$2070, 0)), "")</f>
        <v>CT_PHL_001</v>
      </c>
      <c r="I25" s="16">
        <f>IFERROR(VLOOKUP(H25,Route!$C$4:$R$66,7,0), "")</f>
        <v>166</v>
      </c>
      <c r="J25" s="224" cm="1">
        <f t="array" ref="J25">IFERROR(INDEX('2. ADAS issues list'!N$2:N$2070,
               MATCH(TRUE,
                     INDEX(('2. ADAS issues list'!A$2:A$2070 &amp; " - " &amp; '2. ADAS issues list'!N$2:N$2070) = TRIM(X25), 0), 0)), "")</f>
        <v>142</v>
      </c>
      <c r="K25" s="17">
        <f>IFERROR(VLOOKUP(H25,Route!$C$3:$R$66,8,0), "")</f>
        <v>132</v>
      </c>
      <c r="L25" s="17">
        <f t="shared" si="6"/>
        <v>112.91566265060241</v>
      </c>
      <c r="M25" s="17">
        <f>IFERROR(VLOOKUP(H25,Route!$C$3:$R$66,10,0), "")</f>
        <v>32</v>
      </c>
      <c r="N25" s="17">
        <f t="shared" si="7"/>
        <v>27.373493975903617</v>
      </c>
      <c r="O25" s="17">
        <f>IFERROR(VLOOKUP(H25,Route!$C$3:$R$66,12,0), "")</f>
        <v>2</v>
      </c>
      <c r="P25" s="17">
        <f t="shared" si="8"/>
        <v>1.7108433734939761</v>
      </c>
      <c r="Q25" s="17">
        <f>IFERROR(VLOOKUP(H25,Route!$C$3:$R$66,14,0), "")</f>
        <v>0</v>
      </c>
      <c r="R25" s="17">
        <f t="shared" si="9"/>
        <v>0</v>
      </c>
      <c r="S25" s="584" t="str" cm="1">
        <f t="array" ref="S25">IFERROR(INDEX('2. ADAS issues list'!Q$2:Q$2070,
               MATCH(TRUE,
                     INDEX(('2. ADAS issues list'!A$2:A$2070 &amp; " - " &amp; '2. ADAS issues list'!N$2:N$2070) = TRIM(X25), 0), 0)), "")</f>
        <v>Bùi Hùng CTF</v>
      </c>
      <c r="T25" s="592">
        <f t="shared" si="10"/>
        <v>0.85542168674698793</v>
      </c>
      <c r="U25" s="593" t="str" cm="1">
        <f t="array" ref="U25">_xlfn.IFS(T25="", "", T25&gt;=0.9, "OK", T25&lt;0.9, "NOK")</f>
        <v>NOK</v>
      </c>
      <c r="W25">
        <f t="shared" si="4"/>
        <v>1.0000000000000002</v>
      </c>
      <c r="X25" s="232" t="str">
        <v>177 - 142</v>
      </c>
      <c r="Y25" t="str">
        <f t="shared" si="5"/>
        <v>2025-05-02-3850</v>
      </c>
    </row>
    <row r="26" spans="3:25" ht="15.6">
      <c r="C26" s="11" t="str" cm="1">
        <f t="array" ref="C26">IFERROR(INDEX('2. ADAS issues list'!B$2:B$2070,
               MATCH(TRUE,
                     ('2. ADAS issues list'!A$2:A$2070 &amp; " - " &amp; '2. ADAS issues list'!N$2:N$2070) = TRIM(X26), 0)), "")</f>
        <v>S2</v>
      </c>
      <c r="D26" s="10" t="str" cm="1">
        <f t="array" ref="D26">IFERROR(INDEX('2. ADAS issues list'!C$2:C$2070,
               MATCH(TRIM(X26),
                     '2. ADAS issues list'!A$2:A$2070 &amp; " - " &amp; '2. ADAS issues list'!N$2:N$2070, 0)), "")</f>
        <v>VF6_PHL</v>
      </c>
      <c r="E26" s="10" cm="1">
        <f t="array" ref="E26">IFERROR(INDEX('2. ADAS issues list'!D$2:D$2070,
               MATCH(TRIM(X26),
                     '2. ADAS issues list'!A$2:A$2070 &amp; " - " &amp; '2. ADAS issues list'!N$2:N$2070, 0)), "")</f>
        <v>3850</v>
      </c>
      <c r="F26" s="88" cm="1">
        <f t="array" ref="F26">IFERROR(INDEX('2. ADAS issues list'!F$2:F$2070,
               MATCH(TRIM(X26),
                     '2. ADAS issues list'!A$2:A$2070 &amp; " - " &amp; '2. ADAS issues list'!N$2:N$2070, 0)), "")</f>
        <v>45779</v>
      </c>
      <c r="G26" s="89" t="str" cm="1">
        <f t="array" ref="G26">IFERROR(INDEX('2. ADAS issues list'!G$2:G$2071,
               MATCH(TRIM(X26),
                     '2. ADAS issues list'!A$2:A$2070 &amp; " - " &amp; '2. ADAS issues list'!N$2:N$2070, 0)), "")</f>
        <v>6A.1.13.2v3</v>
      </c>
      <c r="H26" s="584" t="str" cm="1">
        <f t="array" ref="H26">IFERROR(INDEX('2. ADAS issues list'!P$2:P$2070,
               MATCH(TRIM(X26),
                     '2. ADAS issues list'!A$2:A$2070 &amp; " - " &amp; '2. ADAS issues list'!N$2:N$2070, 0)), "")</f>
        <v>CT_PHL_001</v>
      </c>
      <c r="I26" s="16">
        <f>IFERROR(VLOOKUP(H26,Route!$C$4:$R$66,7,0), "")</f>
        <v>166</v>
      </c>
      <c r="J26" s="224" cm="1">
        <f t="array" ref="J26">IFERROR(INDEX('2. ADAS issues list'!N$2:N$2070,
               MATCH(TRUE,
                     INDEX(('2. ADAS issues list'!A$2:A$2070 &amp; " - " &amp; '2. ADAS issues list'!N$2:N$2070) = TRIM(X26), 0), 0)), "")</f>
        <v>130</v>
      </c>
      <c r="K26" s="17">
        <f>IFERROR(VLOOKUP(H26,Route!$C$3:$R$66,8,0), "")</f>
        <v>132</v>
      </c>
      <c r="L26" s="17">
        <f t="shared" si="6"/>
        <v>103.37349397590361</v>
      </c>
      <c r="M26" s="17">
        <f>IFERROR(VLOOKUP(H26,Route!$C$3:$R$66,10,0), "")</f>
        <v>32</v>
      </c>
      <c r="N26" s="17">
        <f t="shared" si="7"/>
        <v>25.060240963855424</v>
      </c>
      <c r="O26" s="17">
        <f>IFERROR(VLOOKUP(H26,Route!$C$3:$R$66,12,0), "")</f>
        <v>2</v>
      </c>
      <c r="P26" s="17">
        <f t="shared" si="8"/>
        <v>1.566265060240964</v>
      </c>
      <c r="Q26" s="17">
        <f>IFERROR(VLOOKUP(H26,Route!$C$3:$R$66,14,0), "")</f>
        <v>0</v>
      </c>
      <c r="R26" s="17">
        <f t="shared" si="9"/>
        <v>0</v>
      </c>
      <c r="S26" s="584" t="str" cm="1">
        <f t="array" ref="S26">IFERROR(INDEX('2. ADAS issues list'!Q$2:Q$2070,
               MATCH(TRUE,
                     INDEX(('2. ADAS issues list'!A$2:A$2070 &amp; " - " &amp; '2. ADAS issues list'!N$2:N$2070) = TRIM(X26), 0), 0)), "")</f>
        <v>CTF</v>
      </c>
      <c r="T26" s="592">
        <f t="shared" si="10"/>
        <v>0.7831325301204819</v>
      </c>
      <c r="U26" s="593" t="str" cm="1">
        <f t="array" ref="U26">_xlfn.IFS(T26="", "", T26&gt;=0.9, "OK", T26&lt;0.9, "NOK")</f>
        <v>NOK</v>
      </c>
      <c r="W26">
        <f t="shared" si="4"/>
        <v>1</v>
      </c>
      <c r="X26" s="232" t="str">
        <v>192 - 130</v>
      </c>
      <c r="Y26" t="str">
        <f t="shared" si="5"/>
        <v>2025-05-02-3850</v>
      </c>
    </row>
    <row r="27" spans="3:25" ht="15.6">
      <c r="C27" s="11" t="str" cm="1">
        <f t="array" ref="C27">IFERROR(INDEX('2. ADAS issues list'!B$2:B$2070,
               MATCH(TRUE,
                     ('2. ADAS issues list'!A$2:A$2070 &amp; " - " &amp; '2. ADAS issues list'!N$2:N$2070) = TRIM(X27), 0)), "")</f>
        <v>HC</v>
      </c>
      <c r="D27" s="10" t="str" cm="1">
        <f t="array" ref="D27">IFERROR(INDEX('2. ADAS issues list'!C$2:C$2070,
               MATCH(TRIM(X27),
                     '2. ADAS issues list'!A$2:A$2070 &amp; " - " &amp; '2. ADAS issues list'!N$2:N$2070, 0)), "")</f>
        <v>VF6_PHL</v>
      </c>
      <c r="E27" s="10" cm="1">
        <f t="array" ref="E27">IFERROR(INDEX('2. ADAS issues list'!D$2:D$2070,
               MATCH(TRIM(X27),
                     '2. ADAS issues list'!A$2:A$2070 &amp; " - " &amp; '2. ADAS issues list'!N$2:N$2070, 0)), "")</f>
        <v>3850</v>
      </c>
      <c r="F27" s="88" cm="1">
        <f t="array" ref="F27">IFERROR(INDEX('2. ADAS issues list'!F$2:F$2070,
               MATCH(TRIM(X27),
                     '2. ADAS issues list'!A$2:A$2070 &amp; " - " &amp; '2. ADAS issues list'!N$2:N$2070, 0)), "")</f>
        <v>45780</v>
      </c>
      <c r="G27" s="89" t="str" cm="1">
        <f t="array" ref="G27">IFERROR(INDEX('2. ADAS issues list'!G$2:G$2071,
               MATCH(TRIM(X27),
                     '2. ADAS issues list'!A$2:A$2070 &amp; " - " &amp; '2. ADAS issues list'!N$2:N$2070, 0)), "")</f>
        <v>6A.1.13.2v3</v>
      </c>
      <c r="H27" s="584" t="str" cm="1">
        <f t="array" ref="H27">IFERROR(INDEX('2. ADAS issues list'!P$2:P$2070,
               MATCH(TRIM(X27),
                     '2. ADAS issues list'!A$2:A$2070 &amp; " - " &amp; '2. ADAS issues list'!N$2:N$2070, 0)), "")</f>
        <v>HW_PHL_004</v>
      </c>
      <c r="I27" s="16">
        <f>IFERROR(VLOOKUP(H27,Route!$C$4:$R$66,7,0), "")</f>
        <v>345</v>
      </c>
      <c r="J27" s="224" cm="1">
        <f t="array" ref="J27">IFERROR(INDEX('2. ADAS issues list'!N$2:N$2070,
               MATCH(TRUE,
                     INDEX(('2. ADAS issues list'!A$2:A$2070 &amp; " - " &amp; '2. ADAS issues list'!N$2:N$2070) = TRIM(X27), 0), 0)), "")</f>
        <v>293</v>
      </c>
      <c r="K27" s="17">
        <f>IFERROR(VLOOKUP(H27,Route!$C$3:$R$66,8,0), "")</f>
        <v>16</v>
      </c>
      <c r="L27" s="17">
        <f t="shared" si="6"/>
        <v>13.58840579710145</v>
      </c>
      <c r="M27" s="17">
        <f>IFERROR(VLOOKUP(H27,Route!$C$3:$R$66,10,0), "")</f>
        <v>315</v>
      </c>
      <c r="N27" s="17">
        <f t="shared" si="7"/>
        <v>267.52173913043475</v>
      </c>
      <c r="O27" s="17">
        <f>IFERROR(VLOOKUP(H27,Route!$C$3:$R$66,12,0), "")</f>
        <v>14</v>
      </c>
      <c r="P27" s="17">
        <f t="shared" si="8"/>
        <v>11.889855072463767</v>
      </c>
      <c r="Q27" s="17">
        <f>IFERROR(VLOOKUP(H27,Route!$C$3:$R$66,14,0), "")</f>
        <v>0</v>
      </c>
      <c r="R27" s="17">
        <f t="shared" si="9"/>
        <v>0</v>
      </c>
      <c r="S27" s="584" t="str" cm="1">
        <f t="array" ref="S27">IFERROR(INDEX('2. ADAS issues list'!Q$2:Q$2070,
               MATCH(TRUE,
                     INDEX(('2. ADAS issues list'!A$2:A$2070 &amp; " - " &amp; '2. ADAS issues list'!N$2:N$2070) = TRIM(X27), 0), 0)), "")</f>
        <v>Bùi Hùng CTF</v>
      </c>
      <c r="T27" s="592">
        <f t="shared" si="10"/>
        <v>0.8492753623188406</v>
      </c>
      <c r="U27" s="593" t="str" cm="1">
        <f t="array" ref="U27">_xlfn.IFS(T27="", "", T27&gt;=0.9, "OK", T27&lt;0.9, "NOK")</f>
        <v>NOK</v>
      </c>
      <c r="W27">
        <f t="shared" si="4"/>
        <v>1</v>
      </c>
      <c r="X27" s="232" t="str">
        <v>213 - 293</v>
      </c>
      <c r="Y27" t="str">
        <f t="shared" si="5"/>
        <v>2025-05-03-3850</v>
      </c>
    </row>
    <row r="28" spans="3:25" ht="15.6">
      <c r="C28" s="11" t="str" cm="1">
        <f t="array" ref="C28">IFERROR(INDEX('2. ADAS issues list'!B$2:B$2070,
               MATCH(TRUE,
                     ('2. ADAS issues list'!A$2:A$2070 &amp; " - " &amp; '2. ADAS issues list'!N$2:N$2070) = TRIM(X28), 0)), "")</f>
        <v>S1</v>
      </c>
      <c r="D28" s="10" t="str" cm="1">
        <f t="array" ref="D28">IFERROR(INDEX('2. ADAS issues list'!C$2:C$2070,
               MATCH(TRIM(X28),
                     '2. ADAS issues list'!A$2:A$2070 &amp; " - " &amp; '2. ADAS issues list'!N$2:N$2070, 0)), "")</f>
        <v>VF6_PHL</v>
      </c>
      <c r="E28" s="10" t="str" cm="1">
        <f t="array" ref="E28">IFERROR(INDEX('2. ADAS issues list'!D$2:D$2070,
               MATCH(TRIM(X28),
                     '2. ADAS issues list'!A$2:A$2070 &amp; " - " &amp; '2. ADAS issues list'!N$2:N$2070, 0)), "")</f>
        <v>LS8805</v>
      </c>
      <c r="F28" s="88" cm="1">
        <f t="array" ref="F28">IFERROR(INDEX('2. ADAS issues list'!F$2:F$2070,
               MATCH(TRIM(X28),
                     '2. ADAS issues list'!A$2:A$2070 &amp; " - " &amp; '2. ADAS issues list'!N$2:N$2070, 0)), "")</f>
        <v>45782</v>
      </c>
      <c r="G28" s="89" t="str" cm="1">
        <f t="array" ref="G28">IFERROR(INDEX('2. ADAS issues list'!G$2:G$2071,
               MATCH(TRIM(X28),
                     '2. ADAS issues list'!A$2:A$2070 &amp; " - " &amp; '2. ADAS issues list'!N$2:N$2070, 0)), "")</f>
        <v>6A.1.14.0v1</v>
      </c>
      <c r="H28" s="584" t="str" cm="1">
        <f t="array" ref="H28">IFERROR(INDEX('2. ADAS issues list'!P$2:P$2070,
               MATCH(TRIM(X28),
                     '2. ADAS issues list'!A$2:A$2070 &amp; " - " &amp; '2. ADAS issues list'!N$2:N$2070, 0)), "")</f>
        <v>VF_MTT</v>
      </c>
      <c r="I28" s="16">
        <f>IFERROR(VLOOKUP(H28,Route!$C$4:$R$66,7,0), "")</f>
        <v>328</v>
      </c>
      <c r="J28" s="224" cm="1">
        <f t="array" ref="J28">IFERROR(INDEX('2. ADAS issues list'!N$2:N$2070,
               MATCH(TRUE,
                     INDEX(('2. ADAS issues list'!A$2:A$2070 &amp; " - " &amp; '2. ADAS issues list'!N$2:N$2070) = TRIM(X28), 0), 0)), "")</f>
        <v>250</v>
      </c>
      <c r="K28" s="17">
        <f>IFERROR(VLOOKUP(H28,Route!$C$3:$R$66,8,0), "")</f>
        <v>80</v>
      </c>
      <c r="L28" s="17">
        <f t="shared" si="6"/>
        <v>60.975609756097562</v>
      </c>
      <c r="M28" s="17">
        <f>IFERROR(VLOOKUP(H28,Route!$C$3:$R$66,10,0), "")</f>
        <v>160</v>
      </c>
      <c r="N28" s="17">
        <f t="shared" si="7"/>
        <v>121.95121951219512</v>
      </c>
      <c r="O28" s="17">
        <f>IFERROR(VLOOKUP(H28,Route!$C$3:$R$66,12,0), "")</f>
        <v>88</v>
      </c>
      <c r="P28" s="17">
        <f t="shared" si="8"/>
        <v>67.073170731707322</v>
      </c>
      <c r="Q28" s="17">
        <f>IFERROR(VLOOKUP(H28,Route!$C$3:$R$66,14,0), "")</f>
        <v>0</v>
      </c>
      <c r="R28" s="17">
        <f t="shared" si="9"/>
        <v>0</v>
      </c>
      <c r="S28" s="584" t="str" cm="1">
        <f t="array" ref="S28">IFERROR(INDEX('2. ADAS issues list'!Q$2:Q$2070,
               MATCH(TRUE,
                     INDEX(('2. ADAS issues list'!A$2:A$2070 &amp; " - " &amp; '2. ADAS issues list'!N$2:N$2070) = TRIM(X28), 0), 0)), "")</f>
        <v>anhnd58</v>
      </c>
      <c r="T28" s="592">
        <f t="shared" si="10"/>
        <v>0.76219512195121952</v>
      </c>
      <c r="U28" s="593" t="str" cm="1">
        <f t="array" ref="U28">_xlfn.IFS(T28="", "", T28&gt;=0.9, "OK", T28&lt;0.9, "NOK")</f>
        <v>NOK</v>
      </c>
      <c r="W28">
        <f t="shared" si="4"/>
        <v>1</v>
      </c>
      <c r="X28" s="232" t="str">
        <v>227 - 250</v>
      </c>
      <c r="Y28" t="str">
        <f t="shared" si="5"/>
        <v>2025-05-05-LS8805</v>
      </c>
    </row>
    <row r="29" spans="3:25" ht="15.6">
      <c r="C29" s="11" t="str" cm="1">
        <f t="array" ref="C29">IFERROR(INDEX('2. ADAS issues list'!B$2:B$2070,
               MATCH(TRUE,
                     ('2. ADAS issues list'!A$2:A$2070 &amp; " - " &amp; '2. ADAS issues list'!N$2:N$2070) = TRIM(X29), 0)), "")</f>
        <v>S2</v>
      </c>
      <c r="D29" s="10" t="str" cm="1">
        <f t="array" ref="D29">IFERROR(INDEX('2. ADAS issues list'!C$2:C$2070,
               MATCH(TRIM(X29),
                     '2. ADAS issues list'!A$2:A$2070 &amp; " - " &amp; '2. ADAS issues list'!N$2:N$2070, 0)), "")</f>
        <v>VF6_PHL</v>
      </c>
      <c r="E29" s="10" t="str" cm="1">
        <f t="array" ref="E29">IFERROR(INDEX('2. ADAS issues list'!D$2:D$2070,
               MATCH(TRIM(X29),
                     '2. ADAS issues list'!A$2:A$2070 &amp; " - " &amp; '2. ADAS issues list'!N$2:N$2070, 0)), "")</f>
        <v>LS8805</v>
      </c>
      <c r="F29" s="88" cm="1">
        <f t="array" ref="F29">IFERROR(INDEX('2. ADAS issues list'!F$2:F$2070,
               MATCH(TRIM(X29),
                     '2. ADAS issues list'!A$2:A$2070 &amp; " - " &amp; '2. ADAS issues list'!N$2:N$2070, 0)), "")</f>
        <v>45782</v>
      </c>
      <c r="G29" s="89" t="str" cm="1">
        <f t="array" ref="G29">IFERROR(INDEX('2. ADAS issues list'!G$2:G$2071,
               MATCH(TRIM(X29),
                     '2. ADAS issues list'!A$2:A$2070 &amp; " - " &amp; '2. ADAS issues list'!N$2:N$2070, 0)), "")</f>
        <v>6A.1.14.0v1</v>
      </c>
      <c r="H29" s="584" t="str" cm="1">
        <f t="array" ref="H29">IFERROR(INDEX('2. ADAS issues list'!P$2:P$2070,
               MATCH(TRIM(X29),
                     '2. ADAS issues list'!A$2:A$2070 &amp; " - " &amp; '2. ADAS issues list'!N$2:N$2070, 0)), "")</f>
        <v>CT_NĐ_02</v>
      </c>
      <c r="I29" s="16">
        <f>IFERROR(VLOOKUP(H29,Route!$C$4:$R$66,7,0), "")</f>
        <v>220</v>
      </c>
      <c r="J29" s="224" cm="1">
        <f t="array" ref="J29">IFERROR(INDEX('2. ADAS issues list'!N$2:N$2070,
               MATCH(TRUE,
                     INDEX(('2. ADAS issues list'!A$2:A$2070 &amp; " - " &amp; '2. ADAS issues list'!N$2:N$2070) = TRIM(X29), 0), 0)), "")</f>
        <v>190</v>
      </c>
      <c r="K29" s="17">
        <f>IFERROR(VLOOKUP(H29,Route!$C$3:$R$66,8,0), "")</f>
        <v>144</v>
      </c>
      <c r="L29" s="17">
        <f t="shared" si="6"/>
        <v>124.36363636363636</v>
      </c>
      <c r="M29" s="17">
        <f>IFERROR(VLOOKUP(H29,Route!$C$3:$R$66,10,0), "")</f>
        <v>40</v>
      </c>
      <c r="N29" s="17">
        <f t="shared" si="7"/>
        <v>34.545454545454547</v>
      </c>
      <c r="O29" s="17">
        <f>IFERROR(VLOOKUP(H29,Route!$C$3:$R$66,12,0), "")</f>
        <v>36</v>
      </c>
      <c r="P29" s="17">
        <f t="shared" si="8"/>
        <v>31.09090909090909</v>
      </c>
      <c r="Q29" s="17">
        <f>IFERROR(VLOOKUP(H29,Route!$C$3:$R$66,14,0), "")</f>
        <v>0</v>
      </c>
      <c r="R29" s="17">
        <f t="shared" si="9"/>
        <v>0</v>
      </c>
      <c r="S29" s="584" t="str" cm="1">
        <f t="array" ref="S29">IFERROR(INDEX('2. ADAS issues list'!Q$2:Q$2070,
               MATCH(TRUE,
                     INDEX(('2. ADAS issues list'!A$2:A$2070 &amp; " - " &amp; '2. ADAS issues list'!N$2:N$2070) = TRIM(X29), 0), 0)), "")</f>
        <v>Daitv4</v>
      </c>
      <c r="T29" s="592">
        <f t="shared" si="10"/>
        <v>0.86363636363636365</v>
      </c>
      <c r="U29" s="593" t="str" cm="1">
        <f t="array" ref="U29">_xlfn.IFS(T29="", "", T29&gt;=0.9, "OK", T29&lt;0.9, "NOK")</f>
        <v>NOK</v>
      </c>
      <c r="W29">
        <f t="shared" si="4"/>
        <v>1</v>
      </c>
      <c r="X29" s="232" t="str">
        <v>228 - 190</v>
      </c>
      <c r="Y29" t="str">
        <f t="shared" si="5"/>
        <v>2025-05-05-LS8805</v>
      </c>
    </row>
    <row r="30" spans="3:25" ht="15.6">
      <c r="C30" s="11" t="str" cm="1">
        <f t="array" ref="C30">IFERROR(INDEX('2. ADAS issues list'!B$2:B$2070,
               MATCH(TRUE,
                     ('2. ADAS issues list'!A$2:A$2070 &amp; " - " &amp; '2. ADAS issues list'!N$2:N$2070) = TRIM(X30), 0)), "")</f>
        <v>S1</v>
      </c>
      <c r="D30" s="10" t="str" cm="1">
        <f t="array" ref="D30">IFERROR(INDEX('2. ADAS issues list'!C$2:C$2070,
               MATCH(TRIM(X30),
                     '2. ADAS issues list'!A$2:A$2070 &amp; " - " &amp; '2. ADAS issues list'!N$2:N$2070, 0)), "")</f>
        <v>VF6_PHL</v>
      </c>
      <c r="E30" s="10" cm="1">
        <f t="array" ref="E30">IFERROR(INDEX('2. ADAS issues list'!D$2:D$2070,
               MATCH(TRIM(X30),
                     '2. ADAS issues list'!A$2:A$2070 &amp; " - " &amp; '2. ADAS issues list'!N$2:N$2070, 0)), "")</f>
        <v>3850</v>
      </c>
      <c r="F30" s="88" cm="1">
        <f t="array" ref="F30">IFERROR(INDEX('2. ADAS issues list'!F$2:F$2070,
               MATCH(TRIM(X30),
                     '2. ADAS issues list'!A$2:A$2070 &amp; " - " &amp; '2. ADAS issues list'!N$2:N$2070, 0)), "")</f>
        <v>45781</v>
      </c>
      <c r="G30" s="89" t="str" cm="1">
        <f t="array" ref="G30">IFERROR(INDEX('2. ADAS issues list'!G$2:G$2071,
               MATCH(TRIM(X30),
                     '2. ADAS issues list'!A$2:A$2070 &amp; " - " &amp; '2. ADAS issues list'!N$2:N$2070, 0)), "")</f>
        <v>6A.1.13.2v3</v>
      </c>
      <c r="H30" s="584" t="str" cm="1">
        <f t="array" ref="H30">IFERROR(INDEX('2. ADAS issues list'!P$2:P$2070,
               MATCH(TRIM(X30),
                     '2. ADAS issues list'!A$2:A$2070 &amp; " - " &amp; '2. ADAS issues list'!N$2:N$2070, 0)), "")</f>
        <v>CT_PHL_001</v>
      </c>
      <c r="I30" s="16">
        <f>IFERROR(VLOOKUP(H30,Route!$C$4:$R$66,7,0), "")</f>
        <v>166</v>
      </c>
      <c r="J30" s="224" cm="1">
        <f t="array" ref="J30">IFERROR(INDEX('2. ADAS issues list'!N$2:N$2070,
               MATCH(TRUE,
                     INDEX(('2. ADAS issues list'!A$2:A$2070 &amp; " - " &amp; '2. ADAS issues list'!N$2:N$2070) = TRIM(X30), 0), 0)), "")</f>
        <v>128</v>
      </c>
      <c r="K30" s="17">
        <f>IFERROR(VLOOKUP(H30,Route!$C$3:$R$66,8,0), "")</f>
        <v>132</v>
      </c>
      <c r="L30" s="17">
        <f t="shared" si="6"/>
        <v>101.78313253012048</v>
      </c>
      <c r="M30" s="17">
        <f>IFERROR(VLOOKUP(H30,Route!$C$3:$R$66,10,0), "")</f>
        <v>32</v>
      </c>
      <c r="N30" s="17">
        <f t="shared" si="7"/>
        <v>24.674698795180724</v>
      </c>
      <c r="O30" s="17">
        <f>IFERROR(VLOOKUP(H30,Route!$C$3:$R$66,12,0), "")</f>
        <v>2</v>
      </c>
      <c r="P30" s="17">
        <f t="shared" si="8"/>
        <v>1.5421686746987953</v>
      </c>
      <c r="Q30" s="17">
        <f>IFERROR(VLOOKUP(H30,Route!$C$3:$R$66,14,0), "")</f>
        <v>0</v>
      </c>
      <c r="R30" s="17">
        <f t="shared" si="9"/>
        <v>0</v>
      </c>
      <c r="S30" s="584" t="str" cm="1">
        <f t="array" ref="S30">IFERROR(INDEX('2. ADAS issues list'!Q$2:Q$2070,
               MATCH(TRUE,
                     INDEX(('2. ADAS issues list'!A$2:A$2070 &amp; " - " &amp; '2. ADAS issues list'!N$2:N$2070) = TRIM(X30), 0), 0)), "")</f>
        <v>Bùi Hùng CTF</v>
      </c>
      <c r="T30" s="592">
        <f t="shared" si="10"/>
        <v>0.77108433734939763</v>
      </c>
      <c r="U30" s="593" t="str" cm="1">
        <f t="array" ref="U30">_xlfn.IFS(T30="", "", T30&gt;=0.9, "OK", T30&lt;0.9, "NOK")</f>
        <v>NOK</v>
      </c>
      <c r="W30">
        <f t="shared" si="4"/>
        <v>1</v>
      </c>
      <c r="X30" s="232" t="str">
        <v>235 - 128</v>
      </c>
      <c r="Y30" t="str">
        <f t="shared" si="5"/>
        <v>2025-05-04-3850</v>
      </c>
    </row>
    <row r="31" spans="3:25" ht="15.6">
      <c r="C31" s="11" t="str" cm="1">
        <f t="array" ref="C31">IFERROR(INDEX('2. ADAS issues list'!B$2:B$2070,
               MATCH(TRUE,
                     ('2. ADAS issues list'!A$2:A$2070 &amp; " - " &amp; '2. ADAS issues list'!N$2:N$2070) = TRIM(X31), 0)), "")</f>
        <v>S2</v>
      </c>
      <c r="D31" s="10" t="str" cm="1">
        <f t="array" ref="D31">IFERROR(INDEX('2. ADAS issues list'!C$2:C$2070,
               MATCH(TRIM(X31),
                     '2. ADAS issues list'!A$2:A$2070 &amp; " - " &amp; '2. ADAS issues list'!N$2:N$2070, 0)), "")</f>
        <v>VF6_PHL</v>
      </c>
      <c r="E31" s="10" cm="1">
        <f t="array" ref="E31">IFERROR(INDEX('2. ADAS issues list'!D$2:D$2070,
               MATCH(TRIM(X31),
                     '2. ADAS issues list'!A$2:A$2070 &amp; " - " &amp; '2. ADAS issues list'!N$2:N$2070, 0)), "")</f>
        <v>3850</v>
      </c>
      <c r="F31" s="88" cm="1">
        <f t="array" ref="F31">IFERROR(INDEX('2. ADAS issues list'!F$2:F$2070,
               MATCH(TRIM(X31),
                     '2. ADAS issues list'!A$2:A$2070 &amp; " - " &amp; '2. ADAS issues list'!N$2:N$2070, 0)), "")</f>
        <v>45781</v>
      </c>
      <c r="G31" s="89" t="str" cm="1">
        <f t="array" ref="G31">IFERROR(INDEX('2. ADAS issues list'!G$2:G$2071,
               MATCH(TRIM(X31),
                     '2. ADAS issues list'!A$2:A$2070 &amp; " - " &amp; '2. ADAS issues list'!N$2:N$2070, 0)), "")</f>
        <v>6A.1.13.2v3</v>
      </c>
      <c r="H31" s="584" t="str" cm="1">
        <f t="array" ref="H31">IFERROR(INDEX('2. ADAS issues list'!P$2:P$2070,
               MATCH(TRIM(X31),
                     '2. ADAS issues list'!A$2:A$2070 &amp; " - " &amp; '2. ADAS issues list'!N$2:N$2070, 0)), "")</f>
        <v>HW_PHL_CTF</v>
      </c>
      <c r="I31" s="16">
        <f>IFERROR(VLOOKUP(H31,Route!$C$4:$R$66,7,0), "")</f>
        <v>347</v>
      </c>
      <c r="J31" s="224" cm="1">
        <f t="array" ref="J31">IFERROR(INDEX('2. ADAS issues list'!N$2:N$2070,
               MATCH(TRUE,
                     INDEX(('2. ADAS issues list'!A$2:A$2070 &amp; " - " &amp; '2. ADAS issues list'!N$2:N$2070) = TRIM(X31), 0), 0)), "")</f>
        <v>143</v>
      </c>
      <c r="K31" s="17">
        <f>IFERROR(VLOOKUP(H31,Route!$C$3:$R$66,8,0), "")</f>
        <v>18</v>
      </c>
      <c r="L31" s="17">
        <f t="shared" si="6"/>
        <v>7.4178674351585014</v>
      </c>
      <c r="M31" s="17">
        <f>IFERROR(VLOOKUP(H31,Route!$C$3:$R$66,10,0), "")</f>
        <v>326</v>
      </c>
      <c r="N31" s="17">
        <f t="shared" si="7"/>
        <v>134.34582132564842</v>
      </c>
      <c r="O31" s="17">
        <f>IFERROR(VLOOKUP(H31,Route!$C$3:$R$66,12,0), "")</f>
        <v>3</v>
      </c>
      <c r="P31" s="17">
        <f t="shared" si="8"/>
        <v>1.2363112391930837</v>
      </c>
      <c r="Q31" s="17">
        <f>IFERROR(VLOOKUP(H31,Route!$C$3:$R$66,14,0), "")</f>
        <v>0</v>
      </c>
      <c r="R31" s="17">
        <f t="shared" si="9"/>
        <v>0</v>
      </c>
      <c r="S31" s="584" t="str" cm="1">
        <f t="array" ref="S31">IFERROR(INDEX('2. ADAS issues list'!Q$2:Q$2070,
               MATCH(TRUE,
                     INDEX(('2. ADAS issues list'!A$2:A$2070 &amp; " - " &amp; '2. ADAS issues list'!N$2:N$2070) = TRIM(X31), 0), 0)), "")</f>
        <v>Anh Tuấn(CTF)</v>
      </c>
      <c r="T31" s="592">
        <f t="shared" si="10"/>
        <v>0.41210374639769454</v>
      </c>
      <c r="U31" s="593" t="str" cm="1">
        <f t="array" ref="U31">_xlfn.IFS(T31="", "", T31&gt;=0.9, "OK", T31&lt;0.9, "NOK")</f>
        <v>NOK</v>
      </c>
      <c r="W31">
        <f t="shared" si="4"/>
        <v>1</v>
      </c>
      <c r="X31" s="232" t="str">
        <v>254 - 143</v>
      </c>
      <c r="Y31" t="str">
        <f t="shared" si="5"/>
        <v>2025-05-04-3850</v>
      </c>
    </row>
    <row r="32" spans="3:25" ht="15.6">
      <c r="C32" s="11" t="str" cm="1">
        <f t="array" ref="C32">IFERROR(INDEX('2. ADAS issues list'!B$2:B$2070,
               MATCH(TRUE,
                     ('2. ADAS issues list'!A$2:A$2070 &amp; " - " &amp; '2. ADAS issues list'!N$2:N$2070) = TRIM(X32), 0)), "")</f>
        <v>S1</v>
      </c>
      <c r="D32" s="10" t="str" cm="1">
        <f t="array" ref="D32">IFERROR(INDEX('2. ADAS issues list'!C$2:C$2070,
               MATCH(TRIM(X32),
                     '2. ADAS issues list'!A$2:A$2070 &amp; " - " &amp; '2. ADAS issues list'!N$2:N$2070, 0)), "")</f>
        <v>VF6_PHL</v>
      </c>
      <c r="E32" s="10" cm="1">
        <f t="array" ref="E32">IFERROR(INDEX('2. ADAS issues list'!D$2:D$2070,
               MATCH(TRIM(X32),
                     '2. ADAS issues list'!A$2:A$2070 &amp; " - " &amp; '2. ADAS issues list'!N$2:N$2070, 0)), "")</f>
        <v>3850</v>
      </c>
      <c r="F32" s="88" cm="1">
        <f t="array" ref="F32">IFERROR(INDEX('2. ADAS issues list'!F$2:F$2070,
               MATCH(TRIM(X32),
                     '2. ADAS issues list'!A$2:A$2070 &amp; " - " &amp; '2. ADAS issues list'!N$2:N$2070, 0)), "")</f>
        <v>45782</v>
      </c>
      <c r="G32" s="89" t="str" cm="1">
        <f t="array" ref="G32">IFERROR(INDEX('2. ADAS issues list'!G$2:G$2071,
               MATCH(TRIM(X32),
                     '2. ADAS issues list'!A$2:A$2070 &amp; " - " &amp; '2. ADAS issues list'!N$2:N$2070, 0)), "")</f>
        <v>6A.1.13.2v3</v>
      </c>
      <c r="H32" s="584" t="str" cm="1">
        <f t="array" ref="H32">IFERROR(INDEX('2. ADAS issues list'!P$2:P$2070,
               MATCH(TRIM(X32),
                     '2. ADAS issues list'!A$2:A$2070 &amp; " - " &amp; '2. ADAS issues list'!N$2:N$2070, 0)), "")</f>
        <v>HW_PHL_004</v>
      </c>
      <c r="I32" s="16">
        <f>IFERROR(VLOOKUP(H32,Route!$C$4:$R$66,7,0), "")</f>
        <v>345</v>
      </c>
      <c r="J32" s="224" cm="1">
        <f t="array" ref="J32">IFERROR(INDEX('2. ADAS issues list'!N$2:N$2070,
               MATCH(TRUE,
                     INDEX(('2. ADAS issues list'!A$2:A$2070 &amp; " - " &amp; '2. ADAS issues list'!N$2:N$2070) = TRIM(X32), 0), 0)), "")</f>
        <v>216</v>
      </c>
      <c r="K32" s="17">
        <f>IFERROR(VLOOKUP(H32,Route!$C$3:$R$66,8,0), "")</f>
        <v>16</v>
      </c>
      <c r="L32" s="17">
        <f t="shared" si="6"/>
        <v>10.017391304347827</v>
      </c>
      <c r="M32" s="17">
        <f>IFERROR(VLOOKUP(H32,Route!$C$3:$R$66,10,0), "")</f>
        <v>315</v>
      </c>
      <c r="N32" s="17">
        <f t="shared" si="7"/>
        <v>197.21739130434781</v>
      </c>
      <c r="O32" s="17">
        <f>IFERROR(VLOOKUP(H32,Route!$C$3:$R$66,12,0), "")</f>
        <v>14</v>
      </c>
      <c r="P32" s="17">
        <f t="shared" si="8"/>
        <v>8.765217391304347</v>
      </c>
      <c r="Q32" s="17">
        <f>IFERROR(VLOOKUP(H32,Route!$C$3:$R$66,14,0), "")</f>
        <v>0</v>
      </c>
      <c r="R32" s="17">
        <f t="shared" si="9"/>
        <v>0</v>
      </c>
      <c r="S32" s="584" t="str" cm="1">
        <f t="array" ref="S32">IFERROR(INDEX('2. ADAS issues list'!Q$2:Q$2070,
               MATCH(TRUE,
                     INDEX(('2. ADAS issues list'!A$2:A$2070 &amp; " - " &amp; '2. ADAS issues list'!N$2:N$2070) = TRIM(X32), 0), 0)), "")</f>
        <v>Bùi Hùng CTF</v>
      </c>
      <c r="T32" s="592">
        <f t="shared" si="10"/>
        <v>0.62608695652173918</v>
      </c>
      <c r="U32" s="593" t="str" cm="1">
        <f t="array" ref="U32">_xlfn.IFS(T32="", "", T32&gt;=0.9, "OK", T32&lt;0.9, "NOK")</f>
        <v>NOK</v>
      </c>
      <c r="W32">
        <f t="shared" si="4"/>
        <v>1</v>
      </c>
      <c r="X32" s="232" t="str">
        <v>273 - 216</v>
      </c>
      <c r="Y32" t="str">
        <f t="shared" si="5"/>
        <v>2025-05-05-3850</v>
      </c>
    </row>
    <row r="33" spans="3:25" ht="15.75">
      <c r="C33" s="11" t="str" cm="1">
        <f t="array" ref="C33">IFERROR(INDEX('2. ADAS issues list'!B$2:B$2070,
               MATCH(TRUE,
                     ('2. ADAS issues list'!A$2:A$2070 &amp; " - " &amp; '2. ADAS issues list'!N$2:N$2070) = TRIM(X33), 0)), "")</f>
        <v>S2</v>
      </c>
      <c r="D33" s="10" t="str" cm="1">
        <f t="array" ref="D33">IFERROR(INDEX('2. ADAS issues list'!C$2:C$2070,
               MATCH(TRIM(X33),
                     '2. ADAS issues list'!A$2:A$2070 &amp; " - " &amp; '2. ADAS issues list'!N$2:N$2070, 0)), "")</f>
        <v>VF6_PHL</v>
      </c>
      <c r="E33" s="10" cm="1">
        <f t="array" ref="E33">IFERROR(INDEX('2. ADAS issues list'!D$2:D$2070,
               MATCH(TRIM(X33),
                     '2. ADAS issues list'!A$2:A$2070 &amp; " - " &amp; '2. ADAS issues list'!N$2:N$2070, 0)), "")</f>
        <v>3850</v>
      </c>
      <c r="F33" s="88" cm="1">
        <f t="array" ref="F33">IFERROR(INDEX('2. ADAS issues list'!F$2:F$2070,
               MATCH(TRIM(X33),
                     '2. ADAS issues list'!A$2:A$2070 &amp; " - " &amp; '2. ADAS issues list'!N$2:N$2070, 0)), "")</f>
        <v>45782</v>
      </c>
      <c r="G33" s="89" t="str" cm="1">
        <f t="array" ref="G33">IFERROR(INDEX('2. ADAS issues list'!G$2:G$2071,
               MATCH(TRIM(X33),
                     '2. ADAS issues list'!A$2:A$2070 &amp; " - " &amp; '2. ADAS issues list'!N$2:N$2070, 0)), "")</f>
        <v>6A.1.13.2v3</v>
      </c>
      <c r="H33" s="584" t="str" cm="1">
        <f t="array" ref="H33">IFERROR(INDEX('2. ADAS issues list'!P$2:P$2070,
               MATCH(TRIM(X33),
                     '2. ADAS issues list'!A$2:A$2070 &amp; " - " &amp; '2. ADAS issues list'!N$2:N$2070, 0)), "")</f>
        <v>HW_PHL_CTF</v>
      </c>
      <c r="I33" s="16">
        <f>IFERROR(VLOOKUP(H33,Route!$C$4:$R$66,7,0), "")</f>
        <v>347</v>
      </c>
      <c r="J33" s="224" cm="1">
        <f t="array" ref="J33">IFERROR(INDEX('2. ADAS issues list'!N$2:N$2070,
               MATCH(TRUE,
                     INDEX(('2. ADAS issues list'!A$2:A$2070 &amp; " - " &amp; '2. ADAS issues list'!N$2:N$2070) = TRIM(X33), 0), 0)), "")</f>
        <v>413</v>
      </c>
      <c r="K33" s="17">
        <f>IFERROR(VLOOKUP(H33,Route!$C$3:$R$66,8,0), "")</f>
        <v>18</v>
      </c>
      <c r="L33" s="17">
        <f t="shared" ref="L33" si="11">IF(OR(K33="", I33="",J33= "", I33=0), "", K33/I33*J33)</f>
        <v>21.423631123919307</v>
      </c>
      <c r="M33" s="17">
        <f>IFERROR(VLOOKUP(H33,Route!$C$3:$R$66,10,0), "")</f>
        <v>326</v>
      </c>
      <c r="N33" s="17">
        <f t="shared" ref="N33" si="12">IF(OR(M33="", I33="", J33="", I33=0), "", M33/I33*J33)</f>
        <v>388.00576368876085</v>
      </c>
      <c r="O33" s="17">
        <f>IFERROR(VLOOKUP(H33,Route!$C$3:$R$66,12,0), "")</f>
        <v>3</v>
      </c>
      <c r="P33" s="17">
        <f t="shared" ref="P33" si="13">IF(OR(O33="", I33="", J33="", I33=0), "", O33/I33*J33)</f>
        <v>3.570605187319885</v>
      </c>
      <c r="Q33" s="17">
        <f>IFERROR(VLOOKUP(H33,Route!$C$3:$R$66,14,0), "")</f>
        <v>0</v>
      </c>
      <c r="R33" s="17">
        <f t="shared" ref="R33" si="14">IF(OR(Q33="", I33="", J33="", I33=0), "", Q33/I33*J33)</f>
        <v>0</v>
      </c>
      <c r="S33" s="584" t="str" cm="1">
        <f t="array" ref="S33">IFERROR(INDEX('2. ADAS issues list'!Q$2:Q$2070,
               MATCH(TRUE,
                     INDEX(('2. ADAS issues list'!A$2:A$2070 &amp; " - " &amp; '2. ADAS issues list'!N$2:N$2070) = TRIM(X33), 0), 0)), "")</f>
        <v>Anh Tuấn CTF</v>
      </c>
      <c r="T33" s="592">
        <f t="shared" ref="T33" si="15">IF(OR(J33="", I33="", I33=0), "", SUM(J33/I33))</f>
        <v>1.1902017291066282</v>
      </c>
      <c r="U33" s="593" t="str" cm="1">
        <f t="array" ref="U33">_xlfn.IFS(T33="", "", T33&gt;=0.9, "OK", T33&lt;0.9, "NOK")</f>
        <v>OK</v>
      </c>
      <c r="W33">
        <f t="shared" ref="W33" si="16">(L33+N33+P33+R33)/J33</f>
        <v>1</v>
      </c>
      <c r="X33" s="232" t="str">
        <v>292 - 413</v>
      </c>
      <c r="Y33" t="str">
        <f t="shared" ref="Y33" si="17">TEXT(F33, "yyyy-mm-dd") &amp; "-" &amp; TRIM(E33)</f>
        <v>2025-05-05-3850</v>
      </c>
    </row>
    <row r="34" spans="3:25" ht="15.75">
      <c r="C34" s="11" t="str" cm="1">
        <f t="array" ref="C34">IFERROR(INDEX('2. ADAS issues list'!B$2:B$2070,
               MATCH(TRUE,
                     ('2. ADAS issues list'!A$2:A$2070 &amp; " - " &amp; '2. ADAS issues list'!N$2:N$2070) = TRIM(X34), 0)), "")</f>
        <v>S1</v>
      </c>
      <c r="D34" s="10" t="str" cm="1">
        <f t="array" ref="D34">IFERROR(INDEX('2. ADAS issues list'!C$2:C$2070,
               MATCH(TRIM(X34),
                     '2. ADAS issues list'!A$2:A$2070 &amp; " - " &amp; '2. ADAS issues list'!N$2:N$2070, 0)), "")</f>
        <v>VF6_PHL</v>
      </c>
      <c r="E34" s="10" t="str" cm="1">
        <f t="array" ref="E34">IFERROR(INDEX('2. ADAS issues list'!D$2:D$2070,
               MATCH(TRIM(X34),
                     '2. ADAS issues list'!A$2:A$2070 &amp; " - " &amp; '2. ADAS issues list'!N$2:N$2070, 0)), "")</f>
        <v>LS8805</v>
      </c>
      <c r="F34" s="88" cm="1">
        <f t="array" ref="F34">IFERROR(INDEX('2. ADAS issues list'!F$2:F$2070,
               MATCH(TRIM(X34),
                     '2. ADAS issues list'!A$2:A$2070 &amp; " - " &amp; '2. ADAS issues list'!N$2:N$2070, 0)), "")</f>
        <v>45783</v>
      </c>
      <c r="G34" s="89" t="str" cm="1">
        <f t="array" ref="G34">IFERROR(INDEX('2. ADAS issues list'!G$2:G$2071,
               MATCH(TRIM(X34),
                     '2. ADAS issues list'!A$2:A$2070 &amp; " - " &amp; '2. ADAS issues list'!N$2:N$2070, 0)), "")</f>
        <v>6A.1.14.0v1</v>
      </c>
      <c r="H34" s="584" t="str" cm="1">
        <f t="array" ref="H34">IFERROR(INDEX('2. ADAS issues list'!P$2:P$2070,
               MATCH(TRIM(X34),
                     '2. ADAS issues list'!A$2:A$2070 &amp; " - " &amp; '2. ADAS issues list'!N$2:N$2070, 0)), "")</f>
        <v>NĐ_NM</v>
      </c>
      <c r="I34" s="16">
        <f>IFERROR(VLOOKUP(H34,Route!$C$4:$R$66,7,0), "")</f>
        <v>150</v>
      </c>
      <c r="J34" s="224" cm="1">
        <f t="array" ref="J34">IFERROR(INDEX('2. ADAS issues list'!N$2:N$2070,
               MATCH(TRUE,
                     INDEX(('2. ADAS issues list'!A$2:A$2070 &amp; " - " &amp; '2. ADAS issues list'!N$2:N$2070) = TRIM(X34), 0), 0)), "")</f>
        <v>0</v>
      </c>
      <c r="K34" s="17">
        <f>IFERROR(VLOOKUP(H34,Route!$C$3:$R$66,8,0), "")</f>
        <v>150</v>
      </c>
      <c r="L34" s="17">
        <f t="shared" si="6"/>
        <v>0</v>
      </c>
      <c r="M34" s="17">
        <f>IFERROR(VLOOKUP(H34,Route!$C$3:$R$66,10,0), "")</f>
        <v>0</v>
      </c>
      <c r="N34" s="17">
        <f t="shared" si="7"/>
        <v>0</v>
      </c>
      <c r="O34" s="17">
        <f>IFERROR(VLOOKUP(H34,Route!$C$3:$R$66,12,0), "")</f>
        <v>0</v>
      </c>
      <c r="P34" s="17">
        <f t="shared" si="8"/>
        <v>0</v>
      </c>
      <c r="Q34" s="17">
        <f>IFERROR(VLOOKUP(H34,Route!$C$3:$R$66,14,0), "")</f>
        <v>0</v>
      </c>
      <c r="R34" s="17">
        <f t="shared" si="9"/>
        <v>0</v>
      </c>
      <c r="S34" s="584" t="str" cm="1">
        <f t="array" ref="S34">IFERROR(INDEX('2. ADAS issues list'!Q$2:Q$2070,
               MATCH(TRUE,
                     INDEX(('2. ADAS issues list'!A$2:A$2070 &amp; " - " &amp; '2. ADAS issues list'!N$2:N$2070) = TRIM(X34), 0), 0)), "")</f>
        <v>anhnd58</v>
      </c>
      <c r="T34" s="592">
        <f t="shared" si="10"/>
        <v>0</v>
      </c>
      <c r="U34" s="593" t="str" cm="1">
        <f t="array" ref="U34">_xlfn.IFS(T34="", "", T34&gt;=0.9, "OK", T34&lt;0.9, "NOK")</f>
        <v>NOK</v>
      </c>
      <c r="W34" t="e">
        <f t="shared" si="4"/>
        <v>#DIV/0!</v>
      </c>
      <c r="X34" s="232" t="str">
        <v>320 - 0</v>
      </c>
      <c r="Y34" t="str">
        <f t="shared" si="5"/>
        <v>2025-05-06-LS8805</v>
      </c>
    </row>
    <row r="35" spans="3:25" ht="15.75">
      <c r="C35" s="11" t="str" cm="1">
        <f t="array" ref="C35">IFERROR(INDEX('2. ADAS issues list'!B$2:B$2070,
               MATCH(TRUE,
                     ('2. ADAS issues list'!A$2:A$2070 &amp; " - " &amp; '2. ADAS issues list'!N$2:N$2070) = TRIM(X35), 0)), "")</f>
        <v>S2</v>
      </c>
      <c r="D35" s="10" t="str" cm="1">
        <f t="array" ref="D35">IFERROR(INDEX('2. ADAS issues list'!C$2:C$2070,
               MATCH(TRIM(X35),
                     '2. ADAS issues list'!A$2:A$2070 &amp; " - " &amp; '2. ADAS issues list'!N$2:N$2070, 0)), "")</f>
        <v>VF6_PHL</v>
      </c>
      <c r="E35" s="10" t="str" cm="1">
        <f t="array" ref="E35">IFERROR(INDEX('2. ADAS issues list'!D$2:D$2070,
               MATCH(TRIM(X35),
                     '2. ADAS issues list'!A$2:A$2070 &amp; " - " &amp; '2. ADAS issues list'!N$2:N$2070, 0)), "")</f>
        <v>LS8805</v>
      </c>
      <c r="F35" s="88" cm="1">
        <f t="array" ref="F35">IFERROR(INDEX('2. ADAS issues list'!F$2:F$2070,
               MATCH(TRIM(X35),
                     '2. ADAS issues list'!A$2:A$2070 &amp; " - " &amp; '2. ADAS issues list'!N$2:N$2070, 0)), "")</f>
        <v>45783</v>
      </c>
      <c r="G35" s="89" t="str" cm="1">
        <f t="array" ref="G35">IFERROR(INDEX('2. ADAS issues list'!G$2:G$2071,
               MATCH(TRIM(X35),
                     '2. ADAS issues list'!A$2:A$2070 &amp; " - " &amp; '2. ADAS issues list'!N$2:N$2070, 0)), "")</f>
        <v>6A.1.14.0v1</v>
      </c>
      <c r="H35" s="584" t="str" cm="1">
        <f t="array" ref="H35">IFERROR(INDEX('2. ADAS issues list'!P$2:P$2070,
               MATCH(TRIM(X35),
                     '2. ADAS issues list'!A$2:A$2070 &amp; " - " &amp; '2. ADAS issues list'!N$2:N$2070, 0)), "")</f>
        <v>VF_MTT</v>
      </c>
      <c r="I35" s="16">
        <f>IFERROR(VLOOKUP(H35,Route!$C$4:$R$66,7,0), "")</f>
        <v>328</v>
      </c>
      <c r="J35" s="224" cm="1">
        <f t="array" ref="J35">IFERROR(INDEX('2. ADAS issues list'!N$2:N$2070,
               MATCH(TRUE,
                     INDEX(('2. ADAS issues list'!A$2:A$2070 &amp; " - " &amp; '2. ADAS issues list'!N$2:N$2070) = TRIM(X35), 0), 0)), "")</f>
        <v>254</v>
      </c>
      <c r="K35" s="17">
        <f>IFERROR(VLOOKUP(H35,Route!$C$3:$R$66,8,0), "")</f>
        <v>80</v>
      </c>
      <c r="L35" s="17">
        <f t="shared" si="6"/>
        <v>61.951219512195124</v>
      </c>
      <c r="M35" s="17">
        <f>IFERROR(VLOOKUP(H35,Route!$C$3:$R$66,10,0), "")</f>
        <v>160</v>
      </c>
      <c r="N35" s="17">
        <f t="shared" si="7"/>
        <v>123.90243902439025</v>
      </c>
      <c r="O35" s="17">
        <f>IFERROR(VLOOKUP(H35,Route!$C$3:$R$66,12,0), "")</f>
        <v>88</v>
      </c>
      <c r="P35" s="17">
        <f t="shared" si="8"/>
        <v>68.146341463414643</v>
      </c>
      <c r="Q35" s="17">
        <f>IFERROR(VLOOKUP(H35,Route!$C$3:$R$66,14,0), "")</f>
        <v>0</v>
      </c>
      <c r="R35" s="17">
        <f t="shared" si="9"/>
        <v>0</v>
      </c>
      <c r="S35" s="584" t="str" cm="1">
        <f t="array" ref="S35">IFERROR(INDEX('2. ADAS issues list'!Q$2:Q$2070,
               MATCH(TRUE,
                     INDEX(('2. ADAS issues list'!A$2:A$2070 &amp; " - " &amp; '2. ADAS issues list'!N$2:N$2070) = TRIM(X35), 0), 0)), "")</f>
        <v>tutv15</v>
      </c>
      <c r="T35" s="592">
        <f t="shared" si="10"/>
        <v>0.77439024390243905</v>
      </c>
      <c r="U35" s="593" t="str" cm="1">
        <f t="array" ref="U35">_xlfn.IFS(T35="", "", T35&gt;=0.9, "OK", T35&lt;0.9, "NOK")</f>
        <v>NOK</v>
      </c>
      <c r="W35">
        <f t="shared" ref="W35:W66" si="18">(L35+N35+P35+R35)/J35</f>
        <v>1.0000000000000002</v>
      </c>
      <c r="X35" s="232" t="str">
        <v>321 - 254</v>
      </c>
      <c r="Y35" t="str">
        <f t="shared" ref="Y35:Y66" si="19">TEXT(F35, "yyyy-mm-dd") &amp; "-" &amp; TRIM(E35)</f>
        <v>2025-05-06-LS8805</v>
      </c>
    </row>
    <row r="36" spans="3:25" ht="15.75">
      <c r="C36" s="11" t="str" cm="1">
        <f t="array" ref="C36">IFERROR(INDEX('2. ADAS issues list'!B$2:B$2070,
               MATCH(TRUE,
                     ('2. ADAS issues list'!A$2:A$2070 &amp; " - " &amp; '2. ADAS issues list'!N$2:N$2070) = TRIM(X36), 0)), "")</f>
        <v>S1</v>
      </c>
      <c r="D36" s="10" t="str" cm="1">
        <f t="array" ref="D36">IFERROR(INDEX('2. ADAS issues list'!C$2:C$2070,
               MATCH(TRIM(X36),
                     '2. ADAS issues list'!A$2:A$2070 &amp; " - " &amp; '2. ADAS issues list'!N$2:N$2070, 0)), "")</f>
        <v>VF6_PHL</v>
      </c>
      <c r="E36" s="10" cm="1">
        <f t="array" ref="E36">IFERROR(INDEX('2. ADAS issues list'!D$2:D$2070,
               MATCH(TRIM(X36),
                     '2. ADAS issues list'!A$2:A$2070 &amp; " - " &amp; '2. ADAS issues list'!N$2:N$2070, 0)), "")</f>
        <v>3850</v>
      </c>
      <c r="F36" s="88" cm="1">
        <f t="array" ref="F36">IFERROR(INDEX('2. ADAS issues list'!F$2:F$2070,
               MATCH(TRIM(X36),
                     '2. ADAS issues list'!A$2:A$2070 &amp; " - " &amp; '2. ADAS issues list'!N$2:N$2070, 0)), "")</f>
        <v>45783</v>
      </c>
      <c r="G36" s="89" t="str" cm="1">
        <f t="array" ref="G36">IFERROR(INDEX('2. ADAS issues list'!G$2:G$2071,
               MATCH(TRIM(X36),
                     '2. ADAS issues list'!A$2:A$2070 &amp; " - " &amp; '2. ADAS issues list'!N$2:N$2070, 0)), "")</f>
        <v>6A.1.13.2v3</v>
      </c>
      <c r="H36" s="584" t="str" cm="1">
        <f t="array" ref="H36">IFERROR(INDEX('2. ADAS issues list'!P$2:P$2070,
               MATCH(TRIM(X36),
                     '2. ADAS issues list'!A$2:A$2070 &amp; " - " &amp; '2. ADAS issues list'!N$2:N$2070, 0)), "")</f>
        <v>HW_PHL_CTF</v>
      </c>
      <c r="I36" s="16">
        <f>IFERROR(VLOOKUP(H36,Route!$C$4:$R$66,7,0), "")</f>
        <v>347</v>
      </c>
      <c r="J36" s="224" cm="1">
        <f t="array" ref="J36">IFERROR(INDEX('2. ADAS issues list'!N$2:N$2070,
               MATCH(TRUE,
                     INDEX(('2. ADAS issues list'!A$2:A$2070 &amp; " - " &amp; '2. ADAS issues list'!N$2:N$2070) = TRIM(X36), 0), 0)), "")</f>
        <v>214</v>
      </c>
      <c r="K36" s="17">
        <f>IFERROR(VLOOKUP(H36,Route!$C$3:$R$66,8,0), "")</f>
        <v>18</v>
      </c>
      <c r="L36" s="17">
        <f t="shared" si="6"/>
        <v>11.100864553314121</v>
      </c>
      <c r="M36" s="17">
        <f>IFERROR(VLOOKUP(H36,Route!$C$3:$R$66,10,0), "")</f>
        <v>326</v>
      </c>
      <c r="N36" s="17">
        <f t="shared" si="7"/>
        <v>201.04899135446686</v>
      </c>
      <c r="O36" s="17">
        <f>IFERROR(VLOOKUP(H36,Route!$C$3:$R$66,12,0), "")</f>
        <v>3</v>
      </c>
      <c r="P36" s="17">
        <f t="shared" si="8"/>
        <v>1.8501440922190204</v>
      </c>
      <c r="Q36" s="17">
        <f>IFERROR(VLOOKUP(H36,Route!$C$3:$R$66,14,0), "")</f>
        <v>0</v>
      </c>
      <c r="R36" s="17">
        <f t="shared" si="9"/>
        <v>0</v>
      </c>
      <c r="S36" s="584" t="str" cm="1">
        <f t="array" ref="S36">IFERROR(INDEX('2. ADAS issues list'!Q$2:Q$2070,
               MATCH(TRUE,
                     INDEX(('2. ADAS issues list'!A$2:A$2070 &amp; " - " &amp; '2. ADAS issues list'!N$2:N$2070) = TRIM(X36), 0), 0)), "")</f>
        <v>Bùi Hùng CTF</v>
      </c>
      <c r="T36" s="592">
        <f t="shared" si="10"/>
        <v>0.61671469740634011</v>
      </c>
      <c r="U36" s="593" t="str" cm="1">
        <f t="array" ref="U36">_xlfn.IFS(T36="", "", T36&gt;=0.9, "OK", T36&lt;0.9, "NOK")</f>
        <v>NOK</v>
      </c>
      <c r="W36">
        <f t="shared" si="18"/>
        <v>1</v>
      </c>
      <c r="X36" s="232" t="str">
        <v>330 - 214</v>
      </c>
      <c r="Y36" t="str">
        <f t="shared" si="19"/>
        <v>2025-05-06-3850</v>
      </c>
    </row>
    <row r="37" spans="3:25" ht="15.75">
      <c r="C37" s="11" t="str" cm="1">
        <f t="array" ref="C37">IFERROR(INDEX('2. ADAS issues list'!B$2:B$2070,
               MATCH(TRUE,
                     ('2. ADAS issues list'!A$2:A$2070 &amp; " - " &amp; '2. ADAS issues list'!N$2:N$2070) = TRIM(X37), 0)), "")</f>
        <v>S2</v>
      </c>
      <c r="D37" s="10" t="str" cm="1">
        <f t="array" ref="D37">IFERROR(INDEX('2. ADAS issues list'!C$2:C$2070,
               MATCH(TRIM(X37),
                     '2. ADAS issues list'!A$2:A$2070 &amp; " - " &amp; '2. ADAS issues list'!N$2:N$2070, 0)), "")</f>
        <v>VF6_PHL</v>
      </c>
      <c r="E37" s="10" cm="1">
        <f t="array" ref="E37">IFERROR(INDEX('2. ADAS issues list'!D$2:D$2070,
               MATCH(TRIM(X37),
                     '2. ADAS issues list'!A$2:A$2070 &amp; " - " &amp; '2. ADAS issues list'!N$2:N$2070, 0)), "")</f>
        <v>3850</v>
      </c>
      <c r="F37" s="88" cm="1">
        <f t="array" ref="F37">IFERROR(INDEX('2. ADAS issues list'!F$2:F$2070,
               MATCH(TRIM(X37),
                     '2. ADAS issues list'!A$2:A$2070 &amp; " - " &amp; '2. ADAS issues list'!N$2:N$2070, 0)), "")</f>
        <v>45783</v>
      </c>
      <c r="G37" s="89" t="str" cm="1">
        <f t="array" ref="G37">IFERROR(INDEX('2. ADAS issues list'!G$2:G$2071,
               MATCH(TRIM(X37),
                     '2. ADAS issues list'!A$2:A$2070 &amp; " - " &amp; '2. ADAS issues list'!N$2:N$2070, 0)), "")</f>
        <v>6A.1.13.2v3</v>
      </c>
      <c r="H37" s="584" t="str" cm="1">
        <f t="array" ref="H37">IFERROR(INDEX('2. ADAS issues list'!P$2:P$2070,
               MATCH(TRIM(X37),
                     '2. ADAS issues list'!A$2:A$2070 &amp; " - " &amp; '2. ADAS issues list'!N$2:N$2070, 0)), "")</f>
        <v>HW_PHL_CTF</v>
      </c>
      <c r="I37" s="16">
        <f>IFERROR(VLOOKUP(H37,Route!$C$4:$R$66,7,0), "")</f>
        <v>347</v>
      </c>
      <c r="J37" s="224" cm="1">
        <f t="array" ref="J37">IFERROR(INDEX('2. ADAS issues list'!N$2:N$2070,
               MATCH(TRUE,
                     INDEX(('2. ADAS issues list'!A$2:A$2070 &amp; " - " &amp; '2. ADAS issues list'!N$2:N$2070) = TRIM(X37), 0), 0)), "")</f>
        <v>285</v>
      </c>
      <c r="K37" s="17">
        <f>IFERROR(VLOOKUP(H37,Route!$C$3:$R$66,8,0), "")</f>
        <v>18</v>
      </c>
      <c r="L37" s="17">
        <f t="shared" si="6"/>
        <v>14.78386167146974</v>
      </c>
      <c r="M37" s="17">
        <f>IFERROR(VLOOKUP(H37,Route!$C$3:$R$66,10,0), "")</f>
        <v>326</v>
      </c>
      <c r="N37" s="17">
        <f t="shared" si="7"/>
        <v>267.75216138328534</v>
      </c>
      <c r="O37" s="17">
        <f>IFERROR(VLOOKUP(H37,Route!$C$3:$R$66,12,0), "")</f>
        <v>3</v>
      </c>
      <c r="P37" s="17">
        <f t="shared" si="8"/>
        <v>2.4639769452449571</v>
      </c>
      <c r="Q37" s="17">
        <f>IFERROR(VLOOKUP(H37,Route!$C$3:$R$66,14,0), "")</f>
        <v>0</v>
      </c>
      <c r="R37" s="17">
        <f t="shared" si="9"/>
        <v>0</v>
      </c>
      <c r="S37" s="584" t="str" cm="1">
        <f t="array" ref="S37">IFERROR(INDEX('2. ADAS issues list'!Q$2:Q$2070,
               MATCH(TRUE,
                     INDEX(('2. ADAS issues list'!A$2:A$2070 &amp; " - " &amp; '2. ADAS issues list'!N$2:N$2070) = TRIM(X37), 0), 0)), "")</f>
        <v>Anh Tuấn CTF</v>
      </c>
      <c r="T37" s="592">
        <f t="shared" si="10"/>
        <v>0.82132564841498557</v>
      </c>
      <c r="U37" s="593" t="str" cm="1">
        <f t="array" ref="U37">_xlfn.IFS(T37="", "", T37&gt;=0.9, "OK", T37&lt;0.9, "NOK")</f>
        <v>NOK</v>
      </c>
      <c r="W37">
        <f t="shared" si="18"/>
        <v>1.0000000000000002</v>
      </c>
      <c r="X37" s="232" t="str">
        <v>347 - 285</v>
      </c>
      <c r="Y37" t="str">
        <f t="shared" si="19"/>
        <v>2025-05-06-3850</v>
      </c>
    </row>
    <row r="38" spans="3:25" ht="15.75">
      <c r="C38" s="11" t="str" cm="1">
        <f t="array" ref="C38">IFERROR(INDEX('2. ADAS issues list'!B$2:B$2070,
               MATCH(TRUE,
                     ('2. ADAS issues list'!A$2:A$2070 &amp; " - " &amp; '2. ADAS issues list'!N$2:N$2070) = TRIM(X38), 0)), "")</f>
        <v>S1</v>
      </c>
      <c r="D38" s="10" t="str" cm="1">
        <f t="array" ref="D38">IFERROR(INDEX('2. ADAS issues list'!C$2:C$2070,
               MATCH(TRIM(X38),
                     '2. ADAS issues list'!A$2:A$2070 &amp; " - " &amp; '2. ADAS issues list'!N$2:N$2070, 0)), "")</f>
        <v>VF6_PHL</v>
      </c>
      <c r="E38" s="10" t="str" cm="1">
        <f t="array" ref="E38">IFERROR(INDEX('2. ADAS issues list'!D$2:D$2070,
               MATCH(TRIM(X38),
                     '2. ADAS issues list'!A$2:A$2070 &amp; " - " &amp; '2. ADAS issues list'!N$2:N$2070, 0)), "")</f>
        <v>LS8805</v>
      </c>
      <c r="F38" s="88" cm="1">
        <f t="array" ref="F38">IFERROR(INDEX('2. ADAS issues list'!F$2:F$2070,
               MATCH(TRIM(X38),
                     '2. ADAS issues list'!A$2:A$2070 &amp; " - " &amp; '2. ADAS issues list'!N$2:N$2070, 0)), "")</f>
        <v>45784</v>
      </c>
      <c r="G38" s="89" t="str" cm="1">
        <f t="array" ref="G38">IFERROR(INDEX('2. ADAS issues list'!G$2:G$2071,
               MATCH(TRIM(X38),
                     '2. ADAS issues list'!A$2:A$2070 &amp; " - " &amp; '2. ADAS issues list'!N$2:N$2070, 0)), "")</f>
        <v>6A.1.14.0v1</v>
      </c>
      <c r="H38" s="584" t="str" cm="1">
        <f t="array" ref="H38">IFERROR(INDEX('2. ADAS issues list'!P$2:P$2070,
               MATCH(TRIM(X38),
                     '2. ADAS issues list'!A$2:A$2070 &amp; " - " &amp; '2. ADAS issues list'!N$2:N$2070, 0)), "")</f>
        <v>NĐ_NM</v>
      </c>
      <c r="I38" s="16">
        <f>IFERROR(VLOOKUP(H38,Route!$C$4:$R$66,7,0), "")</f>
        <v>150</v>
      </c>
      <c r="J38" s="224" cm="1">
        <f t="array" ref="J38">IFERROR(INDEX('2. ADAS issues list'!N$2:N$2070,
               MATCH(TRUE,
                     INDEX(('2. ADAS issues list'!A$2:A$2070 &amp; " - " &amp; '2. ADAS issues list'!N$2:N$2070) = TRIM(X38), 0), 0)), "")</f>
        <v>1</v>
      </c>
      <c r="K38" s="17">
        <f>IFERROR(VLOOKUP(H38,Route!$C$3:$R$66,8,0), "")</f>
        <v>150</v>
      </c>
      <c r="L38" s="17">
        <f t="shared" si="6"/>
        <v>1</v>
      </c>
      <c r="M38" s="17">
        <f>IFERROR(VLOOKUP(H38,Route!$C$3:$R$66,10,0), "")</f>
        <v>0</v>
      </c>
      <c r="N38" s="17">
        <f t="shared" si="7"/>
        <v>0</v>
      </c>
      <c r="O38" s="17">
        <f>IFERROR(VLOOKUP(H38,Route!$C$3:$R$66,12,0), "")</f>
        <v>0</v>
      </c>
      <c r="P38" s="17">
        <f t="shared" si="8"/>
        <v>0</v>
      </c>
      <c r="Q38" s="17">
        <f>IFERROR(VLOOKUP(H38,Route!$C$3:$R$66,14,0), "")</f>
        <v>0</v>
      </c>
      <c r="R38" s="17">
        <f t="shared" si="9"/>
        <v>0</v>
      </c>
      <c r="S38" s="584" t="str" cm="1">
        <f t="array" ref="S38">IFERROR(INDEX('2. ADAS issues list'!Q$2:Q$2070,
               MATCH(TRUE,
                     INDEX(('2. ADAS issues list'!A$2:A$2070 &amp; " - " &amp; '2. ADAS issues list'!N$2:N$2070) = TRIM(X38), 0), 0)), "")</f>
        <v>anhnd58</v>
      </c>
      <c r="T38" s="592">
        <f t="shared" si="10"/>
        <v>6.6666666666666671E-3</v>
      </c>
      <c r="U38" s="593" t="str" cm="1">
        <f t="array" ref="U38">_xlfn.IFS(T38="", "", T38&gt;=0.9, "OK", T38&lt;0.9, "NOK")</f>
        <v>NOK</v>
      </c>
      <c r="W38">
        <f t="shared" si="18"/>
        <v>1</v>
      </c>
      <c r="X38" s="232" t="str">
        <v>367 - 1</v>
      </c>
      <c r="Y38" t="str">
        <f t="shared" si="19"/>
        <v>2025-05-07-LS8805</v>
      </c>
    </row>
    <row r="39" spans="3:25" ht="15.75">
      <c r="C39" s="11" t="str" cm="1">
        <f t="array" ref="C39">IFERROR(INDEX('2. ADAS issues list'!B$2:B$2070,
               MATCH(TRUE,
                     ('2. ADAS issues list'!A$2:A$2070 &amp; " - " &amp; '2. ADAS issues list'!N$2:N$2070) = TRIM(X39), 0)), "")</f>
        <v>S2</v>
      </c>
      <c r="D39" s="10" t="str" cm="1">
        <f t="array" ref="D39">IFERROR(INDEX('2. ADAS issues list'!C$2:C$2070,
               MATCH(TRIM(X39),
                     '2. ADAS issues list'!A$2:A$2070 &amp; " - " &amp; '2. ADAS issues list'!N$2:N$2070, 0)), "")</f>
        <v>VF6_PHL</v>
      </c>
      <c r="E39" s="10" t="str" cm="1">
        <f t="array" ref="E39">IFERROR(INDEX('2. ADAS issues list'!D$2:D$2070,
               MATCH(TRIM(X39),
                     '2. ADAS issues list'!A$2:A$2070 &amp; " - " &amp; '2. ADAS issues list'!N$2:N$2070, 0)), "")</f>
        <v>LS8805</v>
      </c>
      <c r="F39" s="88" cm="1">
        <f t="array" ref="F39">IFERROR(INDEX('2. ADAS issues list'!F$2:F$2070,
               MATCH(TRIM(X39),
                     '2. ADAS issues list'!A$2:A$2070 &amp; " - " &amp; '2. ADAS issues list'!N$2:N$2070, 0)), "")</f>
        <v>45784</v>
      </c>
      <c r="G39" s="89" t="str" cm="1">
        <f t="array" ref="G39">IFERROR(INDEX('2. ADAS issues list'!G$2:G$2071,
               MATCH(TRIM(X39),
                     '2. ADAS issues list'!A$2:A$2070 &amp; " - " &amp; '2. ADAS issues list'!N$2:N$2070, 0)), "")</f>
        <v>6A.1.14.0v1</v>
      </c>
      <c r="H39" s="584" t="str" cm="1">
        <f t="array" ref="H39">IFERROR(INDEX('2. ADAS issues list'!P$2:P$2070,
               MATCH(TRIM(X39),
                     '2. ADAS issues list'!A$2:A$2070 &amp; " - " &amp; '2. ADAS issues list'!N$2:N$2070, 0)), "")</f>
        <v>VF_MTT</v>
      </c>
      <c r="I39" s="16">
        <f>IFERROR(VLOOKUP(H39,Route!$C$4:$R$66,7,0), "")</f>
        <v>328</v>
      </c>
      <c r="J39" s="224" cm="1">
        <f t="array" ref="J39">IFERROR(INDEX('2. ADAS issues list'!N$2:N$2070,
               MATCH(TRUE,
                     INDEX(('2. ADAS issues list'!A$2:A$2070 &amp; " - " &amp; '2. ADAS issues list'!N$2:N$2070) = TRIM(X39), 0), 0)), "")</f>
        <v>215</v>
      </c>
      <c r="K39" s="17">
        <f>IFERROR(VLOOKUP(H39,Route!$C$3:$R$66,8,0), "")</f>
        <v>80</v>
      </c>
      <c r="L39" s="17">
        <f t="shared" si="6"/>
        <v>52.439024390243901</v>
      </c>
      <c r="M39" s="17">
        <f>IFERROR(VLOOKUP(H39,Route!$C$3:$R$66,10,0), "")</f>
        <v>160</v>
      </c>
      <c r="N39" s="17">
        <f t="shared" si="7"/>
        <v>104.8780487804878</v>
      </c>
      <c r="O39" s="17">
        <f>IFERROR(VLOOKUP(H39,Route!$C$3:$R$66,12,0), "")</f>
        <v>88</v>
      </c>
      <c r="P39" s="17">
        <f t="shared" si="8"/>
        <v>57.682926829268297</v>
      </c>
      <c r="Q39" s="17">
        <f>IFERROR(VLOOKUP(H39,Route!$C$3:$R$66,14,0), "")</f>
        <v>0</v>
      </c>
      <c r="R39" s="17">
        <f t="shared" si="9"/>
        <v>0</v>
      </c>
      <c r="S39" s="584" t="str" cm="1">
        <f t="array" ref="S39">IFERROR(INDEX('2. ADAS issues list'!Q$2:Q$2070,
               MATCH(TRUE,
                     INDEX(('2. ADAS issues list'!A$2:A$2070 &amp; " - " &amp; '2. ADAS issues list'!N$2:N$2070) = TRIM(X39), 0), 0)), "")</f>
        <v>Daitv4</v>
      </c>
      <c r="T39" s="592">
        <f t="shared" si="10"/>
        <v>0.65548780487804881</v>
      </c>
      <c r="U39" s="593" t="str" cm="1">
        <f t="array" ref="U39">_xlfn.IFS(T39="", "", T39&gt;=0.9, "OK", T39&lt;0.9, "NOK")</f>
        <v>NOK</v>
      </c>
      <c r="W39">
        <f t="shared" si="18"/>
        <v>1</v>
      </c>
      <c r="X39" s="232" t="str">
        <v>368 - 215</v>
      </c>
      <c r="Y39" t="str">
        <f t="shared" si="19"/>
        <v>2025-05-07-LS8805</v>
      </c>
    </row>
    <row r="40" spans="3:25" ht="15.75">
      <c r="C40" s="11" t="str" cm="1">
        <f t="array" ref="C40">IFERROR(INDEX('2. ADAS issues list'!B$2:B$2070,
               MATCH(TRUE,
                     ('2. ADAS issues list'!A$2:A$2070 &amp; " - " &amp; '2. ADAS issues list'!N$2:N$2070) = TRIM(X40), 0)), "")</f>
        <v>S1</v>
      </c>
      <c r="D40" s="10" t="str" cm="1">
        <f t="array" ref="D40">IFERROR(INDEX('2. ADAS issues list'!C$2:C$2070,
               MATCH(TRIM(X40),
                     '2. ADAS issues list'!A$2:A$2070 &amp; " - " &amp; '2. ADAS issues list'!N$2:N$2070, 0)), "")</f>
        <v>VF6_PHL</v>
      </c>
      <c r="E40" s="10" cm="1">
        <f t="array" ref="E40">IFERROR(INDEX('2. ADAS issues list'!D$2:D$2070,
               MATCH(TRIM(X40),
                     '2. ADAS issues list'!A$2:A$2070 &amp; " - " &amp; '2. ADAS issues list'!N$2:N$2070, 0)), "")</f>
        <v>3850</v>
      </c>
      <c r="F40" s="88" cm="1">
        <f t="array" ref="F40">IFERROR(INDEX('2. ADAS issues list'!F$2:F$2070,
               MATCH(TRIM(X40),
                     '2. ADAS issues list'!A$2:A$2070 &amp; " - " &amp; '2. ADAS issues list'!N$2:N$2070, 0)), "")</f>
        <v>45784</v>
      </c>
      <c r="G40" s="89" t="str" cm="1">
        <f t="array" ref="G40">IFERROR(INDEX('2. ADAS issues list'!G$2:G$2071,
               MATCH(TRIM(X40),
                     '2. ADAS issues list'!A$2:A$2070 &amp; " - " &amp; '2. ADAS issues list'!N$2:N$2070, 0)), "")</f>
        <v>6A.1.13.2v3</v>
      </c>
      <c r="H40" s="584" t="str" cm="1">
        <f t="array" ref="H40">IFERROR(INDEX('2. ADAS issues list'!P$2:P$2070,
               MATCH(TRIM(X40),
                     '2. ADAS issues list'!A$2:A$2070 &amp; " - " &amp; '2. ADAS issues list'!N$2:N$2070, 0)), "")</f>
        <v>HW_PHL_CTF</v>
      </c>
      <c r="I40" s="16">
        <f>IFERROR(VLOOKUP(H40,Route!$C$4:$R$66,7,0), "")</f>
        <v>347</v>
      </c>
      <c r="J40" s="224" cm="1">
        <f t="array" ref="J40">IFERROR(INDEX('2. ADAS issues list'!N$2:N$2070,
               MATCH(TRUE,
                     INDEX(('2. ADAS issues list'!A$2:A$2070 &amp; " - " &amp; '2. ADAS issues list'!N$2:N$2070) = TRIM(X40), 0), 0)), "")</f>
        <v>253</v>
      </c>
      <c r="K40" s="17">
        <f>IFERROR(VLOOKUP(H40,Route!$C$3:$R$66,8,0), "")</f>
        <v>18</v>
      </c>
      <c r="L40" s="17">
        <f t="shared" si="6"/>
        <v>13.123919308357349</v>
      </c>
      <c r="M40" s="17">
        <f>IFERROR(VLOOKUP(H40,Route!$C$3:$R$66,10,0), "")</f>
        <v>326</v>
      </c>
      <c r="N40" s="17">
        <f t="shared" si="7"/>
        <v>237.68876080691643</v>
      </c>
      <c r="O40" s="17">
        <f>IFERROR(VLOOKUP(H40,Route!$C$3:$R$66,12,0), "")</f>
        <v>3</v>
      </c>
      <c r="P40" s="17">
        <f t="shared" si="8"/>
        <v>2.1873198847262252</v>
      </c>
      <c r="Q40" s="17">
        <f>IFERROR(VLOOKUP(H40,Route!$C$3:$R$66,14,0), "")</f>
        <v>0</v>
      </c>
      <c r="R40" s="17">
        <f t="shared" si="9"/>
        <v>0</v>
      </c>
      <c r="S40" s="584" t="str" cm="1">
        <f t="array" ref="S40">IFERROR(INDEX('2. ADAS issues list'!Q$2:Q$2070,
               MATCH(TRUE,
                     INDEX(('2. ADAS issues list'!A$2:A$2070 &amp; " - " &amp; '2. ADAS issues list'!N$2:N$2070) = TRIM(X40), 0), 0)), "")</f>
        <v>anhnd57</v>
      </c>
      <c r="T40" s="592">
        <f t="shared" si="10"/>
        <v>0.72910662824207495</v>
      </c>
      <c r="U40" s="593" t="str" cm="1">
        <f t="array" ref="U40">_xlfn.IFS(T40="", "", T40&gt;=0.9, "OK", T40&lt;0.9, "NOK")</f>
        <v>NOK</v>
      </c>
      <c r="W40">
        <f t="shared" si="18"/>
        <v>1.0000000000000002</v>
      </c>
      <c r="X40" s="232" t="str">
        <v>382 - 253</v>
      </c>
      <c r="Y40" t="str">
        <f t="shared" si="19"/>
        <v>2025-05-07-3850</v>
      </c>
    </row>
    <row r="41" spans="3:25" ht="15.75">
      <c r="C41" s="11" t="str" cm="1">
        <f t="array" ref="C41">IFERROR(INDEX('2. ADAS issues list'!B$2:B$2070,
               MATCH(TRUE,
                     ('2. ADAS issues list'!A$2:A$2070 &amp; " - " &amp; '2. ADAS issues list'!N$2:N$2070) = TRIM(X41), 0)), "")</f>
        <v>S2</v>
      </c>
      <c r="D41" s="10" t="str" cm="1">
        <f t="array" ref="D41">IFERROR(INDEX('2. ADAS issues list'!C$2:C$2070,
               MATCH(TRIM(X41),
                     '2. ADAS issues list'!A$2:A$2070 &amp; " - " &amp; '2. ADAS issues list'!N$2:N$2070, 0)), "")</f>
        <v>VF6_PHL</v>
      </c>
      <c r="E41" s="10" cm="1">
        <f t="array" ref="E41">IFERROR(INDEX('2. ADAS issues list'!D$2:D$2070,
               MATCH(TRIM(X41),
                     '2. ADAS issues list'!A$2:A$2070 &amp; " - " &amp; '2. ADAS issues list'!N$2:N$2070, 0)), "")</f>
        <v>3850</v>
      </c>
      <c r="F41" s="88" cm="1">
        <f t="array" ref="F41">IFERROR(INDEX('2. ADAS issues list'!F$2:F$2070,
               MATCH(TRIM(X41),
                     '2. ADAS issues list'!A$2:A$2070 &amp; " - " &amp; '2. ADAS issues list'!N$2:N$2070, 0)), "")</f>
        <v>45784</v>
      </c>
      <c r="G41" s="89" t="str" cm="1">
        <f t="array" ref="G41">IFERROR(INDEX('2. ADAS issues list'!G$2:G$2071,
               MATCH(TRIM(X41),
                     '2. ADAS issues list'!A$2:A$2070 &amp; " - " &amp; '2. ADAS issues list'!N$2:N$2070, 0)), "")</f>
        <v>6A.1.13.2v3</v>
      </c>
      <c r="H41" s="584" t="str" cm="1">
        <f t="array" ref="H41">IFERROR(INDEX('2. ADAS issues list'!P$2:P$2070,
               MATCH(TRIM(X41),
                     '2. ADAS issues list'!A$2:A$2070 &amp; " - " &amp; '2. ADAS issues list'!N$2:N$2070, 0)), "")</f>
        <v>CT_PHL_001</v>
      </c>
      <c r="I41" s="16">
        <f>IFERROR(VLOOKUP(H41,Route!$C$4:$R$66,7,0), "")</f>
        <v>166</v>
      </c>
      <c r="J41" s="224" cm="1">
        <f t="array" ref="J41">IFERROR(INDEX('2. ADAS issues list'!N$2:N$2070,
               MATCH(TRUE,
                     INDEX(('2. ADAS issues list'!A$2:A$2070 &amp; " - " &amp; '2. ADAS issues list'!N$2:N$2070) = TRIM(X41), 0), 0)), "")</f>
        <v>56</v>
      </c>
      <c r="K41" s="17">
        <f>IFERROR(VLOOKUP(H41,Route!$C$3:$R$66,8,0), "")</f>
        <v>132</v>
      </c>
      <c r="L41" s="17">
        <f t="shared" si="6"/>
        <v>44.53012048192771</v>
      </c>
      <c r="M41" s="17">
        <f>IFERROR(VLOOKUP(H41,Route!$C$3:$R$66,10,0), "")</f>
        <v>32</v>
      </c>
      <c r="N41" s="17">
        <f t="shared" si="7"/>
        <v>10.795180722891567</v>
      </c>
      <c r="O41" s="17">
        <f>IFERROR(VLOOKUP(H41,Route!$C$3:$R$66,12,0), "")</f>
        <v>2</v>
      </c>
      <c r="P41" s="17">
        <f t="shared" si="8"/>
        <v>0.67469879518072295</v>
      </c>
      <c r="Q41" s="17">
        <f>IFERROR(VLOOKUP(H41,Route!$C$3:$R$66,14,0), "")</f>
        <v>0</v>
      </c>
      <c r="R41" s="17">
        <f t="shared" si="9"/>
        <v>0</v>
      </c>
      <c r="S41" s="584" t="str" cm="1">
        <f t="array" ref="S41">IFERROR(INDEX('2. ADAS issues list'!Q$2:Q$2070,
               MATCH(TRUE,
                     INDEX(('2. ADAS issues list'!A$2:A$2070 &amp; " - " &amp; '2. ADAS issues list'!N$2:N$2070) = TRIM(X41), 0), 0)), "")</f>
        <v>CTF</v>
      </c>
      <c r="T41" s="592">
        <f t="shared" si="10"/>
        <v>0.33734939759036142</v>
      </c>
      <c r="U41" s="593" t="str" cm="1">
        <f t="array" ref="U41">_xlfn.IFS(T41="", "", T41&gt;=0.9, "OK", T41&lt;0.9, "NOK")</f>
        <v>NOK</v>
      </c>
      <c r="W41">
        <f t="shared" si="18"/>
        <v>1</v>
      </c>
      <c r="X41" s="232" t="str">
        <v>397 - 56</v>
      </c>
      <c r="Y41" t="str">
        <f t="shared" si="19"/>
        <v>2025-05-07-3850</v>
      </c>
    </row>
    <row r="42" spans="3:25" ht="15.75">
      <c r="C42" s="11" t="str" cm="1">
        <f t="array" ref="C42">IFERROR(INDEX('2. ADAS issues list'!B$2:B$2070,
               MATCH(TRUE,
                     ('2. ADAS issues list'!A$2:A$2070 &amp; " - " &amp; '2. ADAS issues list'!N$2:N$2070) = TRIM(X42), 0)), "")</f>
        <v>S1</v>
      </c>
      <c r="D42" s="10" t="str" cm="1">
        <f t="array" ref="D42">IFERROR(INDEX('2. ADAS issues list'!C$2:C$2070,
               MATCH(TRIM(X42),
                     '2. ADAS issues list'!A$2:A$2070 &amp; " - " &amp; '2. ADAS issues list'!N$2:N$2070, 0)), "")</f>
        <v>VF6_PHL</v>
      </c>
      <c r="E42" s="10" t="str" cm="1">
        <f t="array" ref="E42">IFERROR(INDEX('2. ADAS issues list'!D$2:D$2070,
               MATCH(TRIM(X42),
                     '2. ADAS issues list'!A$2:A$2070 &amp; " - " &amp; '2. ADAS issues list'!N$2:N$2070, 0)), "")</f>
        <v>LS8805</v>
      </c>
      <c r="F42" s="88" cm="1">
        <f t="array" ref="F42">IFERROR(INDEX('2. ADAS issues list'!F$2:F$2070,
               MATCH(TRIM(X42),
                     '2. ADAS issues list'!A$2:A$2070 &amp; " - " &amp; '2. ADAS issues list'!N$2:N$2070, 0)), "")</f>
        <v>45785</v>
      </c>
      <c r="G42" s="89" t="str" cm="1">
        <f t="array" ref="G42">IFERROR(INDEX('2. ADAS issues list'!G$2:G$2071,
               MATCH(TRIM(X42),
                     '2. ADAS issues list'!A$2:A$2070 &amp; " - " &amp; '2. ADAS issues list'!N$2:N$2070, 0)), "")</f>
        <v>6A.1.14.0v1</v>
      </c>
      <c r="H42" s="584" t="str" cm="1">
        <f t="array" ref="H42">IFERROR(INDEX('2. ADAS issues list'!P$2:P$2070,
               MATCH(TRIM(X42),
                     '2. ADAS issues list'!A$2:A$2070 &amp; " - " &amp; '2. ADAS issues list'!N$2:N$2070, 0)), "")</f>
        <v>VF_MTT</v>
      </c>
      <c r="I42" s="16">
        <f>IFERROR(VLOOKUP(H42,Route!$C$4:$R$66,7,0), "")</f>
        <v>328</v>
      </c>
      <c r="J42" s="224" cm="1">
        <f t="array" ref="J42">IFERROR(INDEX('2. ADAS issues list'!N$2:N$2070,
               MATCH(TRUE,
                     INDEX(('2. ADAS issues list'!A$2:A$2070 &amp; " - " &amp; '2. ADAS issues list'!N$2:N$2070) = TRIM(X42), 0), 0)), "")</f>
        <v>188</v>
      </c>
      <c r="K42" s="17">
        <f>IFERROR(VLOOKUP(H42,Route!$C$3:$R$66,8,0), "")</f>
        <v>80</v>
      </c>
      <c r="L42" s="17">
        <f t="shared" si="6"/>
        <v>45.853658536585364</v>
      </c>
      <c r="M42" s="17">
        <f>IFERROR(VLOOKUP(H42,Route!$C$3:$R$66,10,0), "")</f>
        <v>160</v>
      </c>
      <c r="N42" s="17">
        <f t="shared" si="7"/>
        <v>91.707317073170728</v>
      </c>
      <c r="O42" s="17">
        <f>IFERROR(VLOOKUP(H42,Route!$C$3:$R$66,12,0), "")</f>
        <v>88</v>
      </c>
      <c r="P42" s="17">
        <f t="shared" si="8"/>
        <v>50.439024390243908</v>
      </c>
      <c r="Q42" s="17">
        <f>IFERROR(VLOOKUP(H42,Route!$C$3:$R$66,14,0), "")</f>
        <v>0</v>
      </c>
      <c r="R42" s="17">
        <f t="shared" si="9"/>
        <v>0</v>
      </c>
      <c r="S42" s="584" t="str" cm="1">
        <f t="array" ref="S42">IFERROR(INDEX('2. ADAS issues list'!Q$2:Q$2070,
               MATCH(TRUE,
                     INDEX(('2. ADAS issues list'!A$2:A$2070 &amp; " - " &amp; '2. ADAS issues list'!N$2:N$2070) = TRIM(X42), 0), 0)), "")</f>
        <v>anhnd58</v>
      </c>
      <c r="T42" s="592">
        <f t="shared" si="10"/>
        <v>0.57317073170731703</v>
      </c>
      <c r="U42" s="593" t="str" cm="1">
        <f t="array" ref="U42">_xlfn.IFS(T42="", "", T42&gt;=0.9, "OK", T42&lt;0.9, "NOK")</f>
        <v>NOK</v>
      </c>
      <c r="W42">
        <f t="shared" si="18"/>
        <v>1</v>
      </c>
      <c r="X42" s="232" t="str">
        <v>407 - 188</v>
      </c>
      <c r="Y42" t="str">
        <f t="shared" si="19"/>
        <v>2025-05-08-LS8805</v>
      </c>
    </row>
    <row r="43" spans="3:25" ht="15.6">
      <c r="C43" s="11" t="str" cm="1">
        <f t="array" ref="C43">IFERROR(INDEX('2. ADAS issues list'!B$2:B$2070,
               MATCH(TRUE,
                     ('2. ADAS issues list'!A$2:A$2070 &amp; " - " &amp; '2. ADAS issues list'!N$2:N$2070) = TRIM(X43), 0)), "")</f>
        <v>S1</v>
      </c>
      <c r="D43" s="10" t="str" cm="1">
        <f t="array" ref="D43">IFERROR(INDEX('2. ADAS issues list'!C$2:C$2070,
               MATCH(TRIM(X43),
                     '2. ADAS issues list'!A$2:A$2070 &amp; " - " &amp; '2. ADAS issues list'!N$2:N$2070, 0)), "")</f>
        <v>VF6_PHL</v>
      </c>
      <c r="E43" s="10" cm="1">
        <f t="array" ref="E43">IFERROR(INDEX('2. ADAS issues list'!D$2:D$2070,
               MATCH(TRIM(X43),
                     '2. ADAS issues list'!A$2:A$2070 &amp; " - " &amp; '2. ADAS issues list'!N$2:N$2070, 0)), "")</f>
        <v>3850</v>
      </c>
      <c r="F43" s="88" cm="1">
        <f t="array" ref="F43">IFERROR(INDEX('2. ADAS issues list'!F$2:F$2070,
               MATCH(TRIM(X43),
                     '2. ADAS issues list'!A$2:A$2070 &amp; " - " &amp; '2. ADAS issues list'!N$2:N$2070, 0)), "")</f>
        <v>45785</v>
      </c>
      <c r="G43" s="89" t="str" cm="1">
        <f t="array" ref="G43">IFERROR(INDEX('2. ADAS issues list'!G$2:G$2071,
               MATCH(TRIM(X43),
                     '2. ADAS issues list'!A$2:A$2070 &amp; " - " &amp; '2. ADAS issues list'!N$2:N$2070, 0)), "")</f>
        <v>6A.1.13.2v3</v>
      </c>
      <c r="H43" s="584" t="str" cm="1">
        <f t="array" ref="H43">IFERROR(INDEX('2. ADAS issues list'!P$2:P$2070,
               MATCH(TRIM(X43),
                     '2. ADAS issues list'!A$2:A$2070 &amp; " - " &amp; '2. ADAS issues list'!N$2:N$2070, 0)), "")</f>
        <v>CT_PHL_001</v>
      </c>
      <c r="I43" s="16">
        <f>IFERROR(VLOOKUP(H43,Route!$C$4:$R$66,7,0), "")</f>
        <v>166</v>
      </c>
      <c r="J43" s="224" cm="1">
        <f t="array" ref="J43">IFERROR(INDEX('2. ADAS issues list'!N$2:N$2070,
               MATCH(TRUE,
                     INDEX(('2. ADAS issues list'!A$2:A$2070 &amp; " - " &amp; '2. ADAS issues list'!N$2:N$2070) = TRIM(X43), 0), 0)), "")</f>
        <v>146</v>
      </c>
      <c r="K43" s="17">
        <f>IFERROR(VLOOKUP(H43,Route!$C$3:$R$66,8,0), "")</f>
        <v>132</v>
      </c>
      <c r="L43" s="17">
        <f t="shared" si="6"/>
        <v>116.09638554216868</v>
      </c>
      <c r="M43" s="17">
        <f>IFERROR(VLOOKUP(H43,Route!$C$3:$R$66,10,0), "")</f>
        <v>32</v>
      </c>
      <c r="N43" s="17">
        <f t="shared" si="7"/>
        <v>28.144578313253014</v>
      </c>
      <c r="O43" s="17">
        <f>IFERROR(VLOOKUP(H43,Route!$C$3:$R$66,12,0), "")</f>
        <v>2</v>
      </c>
      <c r="P43" s="17">
        <f t="shared" si="8"/>
        <v>1.7590361445783134</v>
      </c>
      <c r="Q43" s="17">
        <f>IFERROR(VLOOKUP(H43,Route!$C$3:$R$66,14,0), "")</f>
        <v>0</v>
      </c>
      <c r="R43" s="17">
        <f t="shared" si="9"/>
        <v>0</v>
      </c>
      <c r="S43" s="584" t="str" cm="1">
        <f t="array" ref="S43">IFERROR(INDEX('2. ADAS issues list'!Q$2:Q$2070,
               MATCH(TRUE,
                     INDEX(('2. ADAS issues list'!A$2:A$2070 &amp; " - " &amp; '2. ADAS issues list'!N$2:N$2070) = TRIM(X43), 0), 0)), "")</f>
        <v>Bùi Hùng CTF</v>
      </c>
      <c r="T43" s="592">
        <f t="shared" si="10"/>
        <v>0.87951807228915657</v>
      </c>
      <c r="U43" s="593" t="str" cm="1">
        <f t="array" ref="U43">_xlfn.IFS(T43="", "", T43&gt;=0.9, "OK", T43&lt;0.9, "NOK")</f>
        <v>NOK</v>
      </c>
      <c r="W43">
        <f t="shared" si="18"/>
        <v>1</v>
      </c>
      <c r="X43" s="232" t="str">
        <v>414 - 146</v>
      </c>
      <c r="Y43" t="str">
        <f t="shared" si="19"/>
        <v>2025-05-08-3850</v>
      </c>
    </row>
    <row r="44" spans="3:25" ht="15.6">
      <c r="C44" s="11" t="str" cm="1">
        <f t="array" ref="C44">IFERROR(INDEX('2. ADAS issues list'!B$2:B$2070,
               MATCH(TRUE,
                     ('2. ADAS issues list'!A$2:A$2070 &amp; " - " &amp; '2. ADAS issues list'!N$2:N$2070) = TRIM(X44), 0)), "")</f>
        <v>S2</v>
      </c>
      <c r="D44" s="10" t="str" cm="1">
        <f t="array" ref="D44">IFERROR(INDEX('2. ADAS issues list'!C$2:C$2070,
               MATCH(TRIM(X44),
                     '2. ADAS issues list'!A$2:A$2070 &amp; " - " &amp; '2. ADAS issues list'!N$2:N$2070, 0)), "")</f>
        <v>VF6_PHL</v>
      </c>
      <c r="E44" s="10" cm="1">
        <f t="array" ref="E44">IFERROR(INDEX('2. ADAS issues list'!D$2:D$2070,
               MATCH(TRIM(X44),
                     '2. ADAS issues list'!A$2:A$2070 &amp; " - " &amp; '2. ADAS issues list'!N$2:N$2070, 0)), "")</f>
        <v>3850</v>
      </c>
      <c r="F44" s="88" cm="1">
        <f t="array" ref="F44">IFERROR(INDEX('2. ADAS issues list'!F$2:F$2070,
               MATCH(TRIM(X44),
                     '2. ADAS issues list'!A$2:A$2070 &amp; " - " &amp; '2. ADAS issues list'!N$2:N$2070, 0)), "")</f>
        <v>45785</v>
      </c>
      <c r="G44" s="89" t="str" cm="1">
        <f t="array" ref="G44">IFERROR(INDEX('2. ADAS issues list'!G$2:G$2071,
               MATCH(TRIM(X44),
                     '2. ADAS issues list'!A$2:A$2070 &amp; " - " &amp; '2. ADAS issues list'!N$2:N$2070, 0)), "")</f>
        <v>6A.1.13.2v3</v>
      </c>
      <c r="H44" s="584" t="str" cm="1">
        <f t="array" ref="H44">IFERROR(INDEX('2. ADAS issues list'!P$2:P$2070,
               MATCH(TRIM(X44),
                     '2. ADAS issues list'!A$2:A$2070 &amp; " - " &amp; '2. ADAS issues list'!N$2:N$2070, 0)), "")</f>
        <v>HW_PHL_CTF</v>
      </c>
      <c r="I44" s="16">
        <f>IFERROR(VLOOKUP(H44,Route!$C$4:$R$66,7,0), "")</f>
        <v>347</v>
      </c>
      <c r="J44" s="224" cm="1">
        <f t="array" ref="J44">IFERROR(INDEX('2. ADAS issues list'!N$2:N$2070,
               MATCH(TRUE,
                     INDEX(('2. ADAS issues list'!A$2:A$2070 &amp; " - " &amp; '2. ADAS issues list'!N$2:N$2070) = TRIM(X44), 0), 0)), "")</f>
        <v>359</v>
      </c>
      <c r="K44" s="17">
        <f>IFERROR(VLOOKUP(H44,Route!$C$3:$R$66,8,0), "")</f>
        <v>18</v>
      </c>
      <c r="L44" s="17">
        <f t="shared" si="6"/>
        <v>18.622478386167149</v>
      </c>
      <c r="M44" s="17">
        <f>IFERROR(VLOOKUP(H44,Route!$C$3:$R$66,10,0), "")</f>
        <v>326</v>
      </c>
      <c r="N44" s="17">
        <f t="shared" si="7"/>
        <v>337.27377521613835</v>
      </c>
      <c r="O44" s="17">
        <f>IFERROR(VLOOKUP(H44,Route!$C$3:$R$66,12,0), "")</f>
        <v>3</v>
      </c>
      <c r="P44" s="17">
        <f t="shared" si="8"/>
        <v>3.1037463976945245</v>
      </c>
      <c r="Q44" s="17">
        <f>IFERROR(VLOOKUP(H44,Route!$C$3:$R$66,14,0), "")</f>
        <v>0</v>
      </c>
      <c r="R44" s="17">
        <f t="shared" si="9"/>
        <v>0</v>
      </c>
      <c r="S44" s="584" t="str" cm="1">
        <f t="array" ref="S44">IFERROR(INDEX('2. ADAS issues list'!Q$2:Q$2070,
               MATCH(TRUE,
                     INDEX(('2. ADAS issues list'!A$2:A$2070 &amp; " - " &amp; '2. ADAS issues list'!N$2:N$2070) = TRIM(X44), 0), 0)), "")</f>
        <v>Anh Tuấn CTF</v>
      </c>
      <c r="T44" s="592">
        <f t="shared" si="10"/>
        <v>1.0345821325648414</v>
      </c>
      <c r="U44" s="593" t="str" cm="1">
        <f t="array" ref="U44">_xlfn.IFS(T44="", "", T44&gt;=0.9, "OK", T44&lt;0.9, "NOK")</f>
        <v>OK</v>
      </c>
      <c r="W44">
        <f t="shared" si="18"/>
        <v>1</v>
      </c>
      <c r="X44" s="232" t="str">
        <v>434 - 359</v>
      </c>
      <c r="Y44" t="str">
        <f t="shared" si="19"/>
        <v>2025-05-08-3850</v>
      </c>
    </row>
    <row r="45" spans="3:25" ht="15.6">
      <c r="C45" s="11" t="str" cm="1">
        <f t="array" ref="C45">IFERROR(INDEX('2. ADAS issues list'!B$2:B$2070,
               MATCH(TRUE,
                     ('2. ADAS issues list'!A$2:A$2070 &amp; " - " &amp; '2. ADAS issues list'!N$2:N$2070) = TRIM(X45), 0)), "")</f>
        <v>S1</v>
      </c>
      <c r="D45" s="10" t="str" cm="1">
        <f t="array" ref="D45">IFERROR(INDEX('2. ADAS issues list'!C$2:C$2070,
               MATCH(TRIM(X45),
                     '2. ADAS issues list'!A$2:A$2070 &amp; " - " &amp; '2. ADAS issues list'!N$2:N$2070, 0)), "")</f>
        <v>VF6_PHL</v>
      </c>
      <c r="E45" s="10" t="str" cm="1">
        <f t="array" ref="E45">IFERROR(INDEX('2. ADAS issues list'!D$2:D$2070,
               MATCH(TRIM(X45),
                     '2. ADAS issues list'!A$2:A$2070 &amp; " - " &amp; '2. ADAS issues list'!N$2:N$2070, 0)), "")</f>
        <v>LS8805</v>
      </c>
      <c r="F45" s="88" cm="1">
        <f t="array" ref="F45">IFERROR(INDEX('2. ADAS issues list'!F$2:F$2070,
               MATCH(TRIM(X45),
                     '2. ADAS issues list'!A$2:A$2070 &amp; " - " &amp; '2. ADAS issues list'!N$2:N$2070, 0)), "")</f>
        <v>45786</v>
      </c>
      <c r="G45" s="89" t="str" cm="1">
        <f t="array" ref="G45">IFERROR(INDEX('2. ADAS issues list'!G$2:G$2071,
               MATCH(TRIM(X45),
                     '2. ADAS issues list'!A$2:A$2070 &amp; " - " &amp; '2. ADAS issues list'!N$2:N$2070, 0)), "")</f>
        <v>6A.1.14.0v2</v>
      </c>
      <c r="H45" s="584" t="str" cm="1">
        <f t="array" ref="H45">IFERROR(INDEX('2. ADAS issues list'!P$2:P$2070,
               MATCH(TRIM(X45),
                     '2. ADAS issues list'!A$2:A$2070 &amp; " - " &amp; '2. ADAS issues list'!N$2:N$2070, 0)), "")</f>
        <v>VF_MTT</v>
      </c>
      <c r="I45" s="16">
        <f>IFERROR(VLOOKUP(H45,Route!$C$4:$R$66,7,0), "")</f>
        <v>328</v>
      </c>
      <c r="J45" s="224" cm="1">
        <f t="array" ref="J45">IFERROR(INDEX('2. ADAS issues list'!N$2:N$2070,
               MATCH(TRUE,
                     INDEX(('2. ADAS issues list'!A$2:A$2070 &amp; " - " &amp; '2. ADAS issues list'!N$2:N$2070) = TRIM(X45), 0), 0)), "")</f>
        <v>110</v>
      </c>
      <c r="K45" s="17">
        <f>IFERROR(VLOOKUP(H45,Route!$C$3:$R$66,8,0), "")</f>
        <v>80</v>
      </c>
      <c r="L45" s="17">
        <f t="shared" si="6"/>
        <v>26.829268292682926</v>
      </c>
      <c r="M45" s="17">
        <f>IFERROR(VLOOKUP(H45,Route!$C$3:$R$66,10,0), "")</f>
        <v>160</v>
      </c>
      <c r="N45" s="17">
        <f t="shared" si="7"/>
        <v>53.658536585365852</v>
      </c>
      <c r="O45" s="17">
        <f>IFERROR(VLOOKUP(H45,Route!$C$3:$R$66,12,0), "")</f>
        <v>88</v>
      </c>
      <c r="P45" s="17">
        <f t="shared" si="8"/>
        <v>29.512195121951223</v>
      </c>
      <c r="Q45" s="17">
        <f>IFERROR(VLOOKUP(H45,Route!$C$3:$R$66,14,0), "")</f>
        <v>0</v>
      </c>
      <c r="R45" s="17">
        <f t="shared" si="9"/>
        <v>0</v>
      </c>
      <c r="S45" s="584" t="str" cm="1">
        <f t="array" ref="S45">IFERROR(INDEX('2. ADAS issues list'!Q$2:Q$2070,
               MATCH(TRUE,
                     INDEX(('2. ADAS issues list'!A$2:A$2070 &amp; " - " &amp; '2. ADAS issues list'!N$2:N$2070) = TRIM(X45), 0), 0)), "")</f>
        <v>anhnd58</v>
      </c>
      <c r="T45" s="592">
        <f t="shared" si="10"/>
        <v>0.33536585365853661</v>
      </c>
      <c r="U45" s="593" t="str" cm="1">
        <f t="array" ref="U45">_xlfn.IFS(T45="", "", T45&gt;=0.9, "OK", T45&lt;0.9, "NOK")</f>
        <v>NOK</v>
      </c>
      <c r="W45">
        <f t="shared" si="18"/>
        <v>1</v>
      </c>
      <c r="X45" s="232" t="str">
        <v>453 - 110</v>
      </c>
      <c r="Y45" t="str">
        <f t="shared" si="19"/>
        <v>2025-05-09-LS8805</v>
      </c>
    </row>
    <row r="46" spans="3:25" ht="15.6">
      <c r="C46" s="11" t="str" cm="1">
        <f t="array" ref="C46">IFERROR(INDEX('2. ADAS issues list'!B$2:B$2070,
               MATCH(TRUE,
                     ('2. ADAS issues list'!A$2:A$2070 &amp; " - " &amp; '2. ADAS issues list'!N$2:N$2070) = TRIM(X46), 0)), "")</f>
        <v>S2</v>
      </c>
      <c r="D46" s="10" t="str" cm="1">
        <f t="array" ref="D46">IFERROR(INDEX('2. ADAS issues list'!C$2:C$2070,
               MATCH(TRIM(X46),
                     '2. ADAS issues list'!A$2:A$2070 &amp; " - " &amp; '2. ADAS issues list'!N$2:N$2070, 0)), "")</f>
        <v>VF6_PHL</v>
      </c>
      <c r="E46" s="10" t="str" cm="1">
        <f t="array" ref="E46">IFERROR(INDEX('2. ADAS issues list'!D$2:D$2070,
               MATCH(TRIM(X46),
                     '2. ADAS issues list'!A$2:A$2070 &amp; " - " &amp; '2. ADAS issues list'!N$2:N$2070, 0)), "")</f>
        <v>LS8805</v>
      </c>
      <c r="F46" s="88" cm="1">
        <f t="array" ref="F46">IFERROR(INDEX('2. ADAS issues list'!F$2:F$2070,
               MATCH(TRIM(X46),
                     '2. ADAS issues list'!A$2:A$2070 &amp; " - " &amp; '2. ADAS issues list'!N$2:N$2070, 0)), "")</f>
        <v>45786</v>
      </c>
      <c r="G46" s="89" t="str" cm="1">
        <f t="array" ref="G46">IFERROR(INDEX('2. ADAS issues list'!G$2:G$2071,
               MATCH(TRIM(X46),
                     '2. ADAS issues list'!A$2:A$2070 &amp; " - " &amp; '2. ADAS issues list'!N$2:N$2070, 0)), "")</f>
        <v>6A.1.14.0v2</v>
      </c>
      <c r="H46" s="584" t="str" cm="1">
        <f t="array" ref="H46">IFERROR(INDEX('2. ADAS issues list'!P$2:P$2070,
               MATCH(TRIM(X46),
                     '2. ADAS issues list'!A$2:A$2070 &amp; " - " &amp; '2. ADAS issues list'!N$2:N$2070, 0)), "")</f>
        <v>NĐ_NM</v>
      </c>
      <c r="I46" s="16">
        <f>IFERROR(VLOOKUP(H46,Route!$C$4:$R$66,7,0), "")</f>
        <v>150</v>
      </c>
      <c r="J46" s="224" cm="1">
        <f t="array" ref="J46">IFERROR(INDEX('2. ADAS issues list'!N$2:N$2070,
               MATCH(TRUE,
                     INDEX(('2. ADAS issues list'!A$2:A$2070 &amp; " - " &amp; '2. ADAS issues list'!N$2:N$2070) = TRIM(X46), 0), 0)), "")</f>
        <v>88</v>
      </c>
      <c r="K46" s="17">
        <f>IFERROR(VLOOKUP(H46,Route!$C$3:$R$66,8,0), "")</f>
        <v>150</v>
      </c>
      <c r="L46" s="17">
        <f t="shared" si="6"/>
        <v>88</v>
      </c>
      <c r="M46" s="17">
        <f>IFERROR(VLOOKUP(H46,Route!$C$3:$R$66,10,0), "")</f>
        <v>0</v>
      </c>
      <c r="N46" s="17">
        <f t="shared" si="7"/>
        <v>0</v>
      </c>
      <c r="O46" s="17">
        <f>IFERROR(VLOOKUP(H46,Route!$C$3:$R$66,12,0), "")</f>
        <v>0</v>
      </c>
      <c r="P46" s="17">
        <f t="shared" si="8"/>
        <v>0</v>
      </c>
      <c r="Q46" s="17">
        <f>IFERROR(VLOOKUP(H46,Route!$C$3:$R$66,14,0), "")</f>
        <v>0</v>
      </c>
      <c r="R46" s="17">
        <f t="shared" si="9"/>
        <v>0</v>
      </c>
      <c r="S46" s="584" t="str" cm="1">
        <f t="array" ref="S46">IFERROR(INDEX('2. ADAS issues list'!Q$2:Q$2070,
               MATCH(TRUE,
                     INDEX(('2. ADAS issues list'!A$2:A$2070 &amp; " - " &amp; '2. ADAS issues list'!N$2:N$2070) = TRIM(X46), 0), 0)), "")</f>
        <v>Daitv4</v>
      </c>
      <c r="T46" s="592">
        <f t="shared" si="10"/>
        <v>0.58666666666666667</v>
      </c>
      <c r="U46" s="593" t="str" cm="1">
        <f t="array" ref="U46">_xlfn.IFS(T46="", "", T46&gt;=0.9, "OK", T46&lt;0.9, "NOK")</f>
        <v>NOK</v>
      </c>
      <c r="W46">
        <f t="shared" si="18"/>
        <v>1</v>
      </c>
      <c r="X46" s="232" t="str">
        <v>457 - 88</v>
      </c>
      <c r="Y46" t="str">
        <f t="shared" si="19"/>
        <v>2025-05-09-LS8805</v>
      </c>
    </row>
    <row r="47" spans="3:25" ht="15.6">
      <c r="C47" s="11" t="str" cm="1">
        <f t="array" ref="C47">IFERROR(INDEX('2. ADAS issues list'!B$2:B$2070,
               MATCH(TRUE,
                     ('2. ADAS issues list'!A$2:A$2070 &amp; " - " &amp; '2. ADAS issues list'!N$2:N$2070) = TRIM(X47), 0)), "")</f>
        <v>S1</v>
      </c>
      <c r="D47" s="10" t="str" cm="1">
        <f t="array" ref="D47">IFERROR(INDEX('2. ADAS issues list'!C$2:C$2070,
               MATCH(TRIM(X47),
                     '2. ADAS issues list'!A$2:A$2070 &amp; " - " &amp; '2. ADAS issues list'!N$2:N$2070, 0)), "")</f>
        <v>VF6_PHL</v>
      </c>
      <c r="E47" s="10" cm="1">
        <f t="array" ref="E47">IFERROR(INDEX('2. ADAS issues list'!D$2:D$2070,
               MATCH(TRIM(X47),
                     '2. ADAS issues list'!A$2:A$2070 &amp; " - " &amp; '2. ADAS issues list'!N$2:N$2070, 0)), "")</f>
        <v>3850</v>
      </c>
      <c r="F47" s="88" cm="1">
        <f t="array" ref="F47">IFERROR(INDEX('2. ADAS issues list'!F$2:F$2070,
               MATCH(TRIM(X47),
                     '2. ADAS issues list'!A$2:A$2070 &amp; " - " &amp; '2. ADAS issues list'!N$2:N$2070, 0)), "")</f>
        <v>45786</v>
      </c>
      <c r="G47" s="89" t="str" cm="1">
        <f t="array" ref="G47">IFERROR(INDEX('2. ADAS issues list'!G$2:G$2071,
               MATCH(TRIM(X47),
                     '2. ADAS issues list'!A$2:A$2070 &amp; " - " &amp; '2. ADAS issues list'!N$2:N$2070, 0)), "")</f>
        <v>6A.1.13.2v3</v>
      </c>
      <c r="H47" s="584" t="str" cm="1">
        <f t="array" ref="H47">IFERROR(INDEX('2. ADAS issues list'!P$2:P$2070,
               MATCH(TRIM(X47),
                     '2. ADAS issues list'!A$2:A$2070 &amp; " - " &amp; '2. ADAS issues list'!N$2:N$2070, 0)), "")</f>
        <v>HW_PHL_CTF</v>
      </c>
      <c r="I47" s="16">
        <f>IFERROR(VLOOKUP(H47,Route!$C$4:$R$66,7,0), "")</f>
        <v>347</v>
      </c>
      <c r="J47" s="224" cm="1">
        <f t="array" ref="J47">IFERROR(INDEX('2. ADAS issues list'!N$2:N$2070,
               MATCH(TRUE,
                     INDEX(('2. ADAS issues list'!A$2:A$2070 &amp; " - " &amp; '2. ADAS issues list'!N$2:N$2070) = TRIM(X47), 0), 0)), "")</f>
        <v>218</v>
      </c>
      <c r="K47" s="17">
        <f>IFERROR(VLOOKUP(H47,Route!$C$3:$R$66,8,0), "")</f>
        <v>18</v>
      </c>
      <c r="L47" s="17">
        <f t="shared" si="6"/>
        <v>11.30835734870317</v>
      </c>
      <c r="M47" s="17">
        <f>IFERROR(VLOOKUP(H47,Route!$C$3:$R$66,10,0), "")</f>
        <v>326</v>
      </c>
      <c r="N47" s="17">
        <f t="shared" si="7"/>
        <v>204.80691642651297</v>
      </c>
      <c r="O47" s="17">
        <f>IFERROR(VLOOKUP(H47,Route!$C$3:$R$66,12,0), "")</f>
        <v>3</v>
      </c>
      <c r="P47" s="17">
        <f t="shared" si="8"/>
        <v>1.8847262247838619</v>
      </c>
      <c r="Q47" s="17">
        <f>IFERROR(VLOOKUP(H47,Route!$C$3:$R$66,14,0), "")</f>
        <v>0</v>
      </c>
      <c r="R47" s="17">
        <f t="shared" si="9"/>
        <v>0</v>
      </c>
      <c r="S47" s="584" t="str" cm="1">
        <f t="array" ref="S47">IFERROR(INDEX('2. ADAS issues list'!Q$2:Q$2070,
               MATCH(TRUE,
                     INDEX(('2. ADAS issues list'!A$2:A$2070 &amp; " - " &amp; '2. ADAS issues list'!N$2:N$2070) = TRIM(X47), 0), 0)), "")</f>
        <v>Bùi Hùng CTF</v>
      </c>
      <c r="T47" s="592">
        <f t="shared" si="10"/>
        <v>0.62824207492795392</v>
      </c>
      <c r="U47" s="593" t="str" cm="1">
        <f t="array" ref="U47">_xlfn.IFS(T47="", "", T47&gt;=0.9, "OK", T47&lt;0.9, "NOK")</f>
        <v>NOK</v>
      </c>
      <c r="W47">
        <f t="shared" si="18"/>
        <v>1</v>
      </c>
      <c r="X47" s="232" t="str">
        <v>469 - 218</v>
      </c>
      <c r="Y47" t="str">
        <f t="shared" si="19"/>
        <v>2025-05-09-3850</v>
      </c>
    </row>
    <row r="48" spans="3:25" ht="15.6">
      <c r="C48" s="11" t="str" cm="1">
        <f t="array" ref="C48">IFERROR(INDEX('2. ADAS issues list'!B$2:B$2070,
               MATCH(TRUE,
                     ('2. ADAS issues list'!A$2:A$2070 &amp; " - " &amp; '2. ADAS issues list'!N$2:N$2070) = TRIM(X48), 0)), "")</f>
        <v>S2</v>
      </c>
      <c r="D48" s="10" t="str" cm="1">
        <f t="array" ref="D48">IFERROR(INDEX('2. ADAS issues list'!C$2:C$2070,
               MATCH(TRIM(X48),
                     '2. ADAS issues list'!A$2:A$2070 &amp; " - " &amp; '2. ADAS issues list'!N$2:N$2070, 0)), "")</f>
        <v>VF6_PHL</v>
      </c>
      <c r="E48" s="10" cm="1">
        <f t="array" ref="E48">IFERROR(INDEX('2. ADAS issues list'!D$2:D$2070,
               MATCH(TRIM(X48),
                     '2. ADAS issues list'!A$2:A$2070 &amp; " - " &amp; '2. ADAS issues list'!N$2:N$2070, 0)), "")</f>
        <v>3850</v>
      </c>
      <c r="F48" s="88" cm="1">
        <f t="array" ref="F48">IFERROR(INDEX('2. ADAS issues list'!F$2:F$2070,
               MATCH(TRIM(X48),
                     '2. ADAS issues list'!A$2:A$2070 &amp; " - " &amp; '2. ADAS issues list'!N$2:N$2070, 0)), "")</f>
        <v>45786</v>
      </c>
      <c r="G48" s="89" t="str" cm="1">
        <f t="array" ref="G48">IFERROR(INDEX('2. ADAS issues list'!G$2:G$2071,
               MATCH(TRIM(X48),
                     '2. ADAS issues list'!A$2:A$2070 &amp; " - " &amp; '2. ADAS issues list'!N$2:N$2070, 0)), "")</f>
        <v>6A.1.13.2v3</v>
      </c>
      <c r="H48" s="584" t="str" cm="1">
        <f t="array" ref="H48">IFERROR(INDEX('2. ADAS issues list'!P$2:P$2070,
               MATCH(TRIM(X48),
                     '2. ADAS issues list'!A$2:A$2070 &amp; " - " &amp; '2. ADAS issues list'!N$2:N$2070, 0)), "")</f>
        <v>HW_PHL_CTF</v>
      </c>
      <c r="I48" s="16">
        <f>IFERROR(VLOOKUP(H48,Route!$C$4:$R$66,7,0), "")</f>
        <v>347</v>
      </c>
      <c r="J48" s="224" cm="1">
        <f t="array" ref="J48">IFERROR(INDEX('2. ADAS issues list'!N$2:N$2070,
               MATCH(TRUE,
                     INDEX(('2. ADAS issues list'!A$2:A$2070 &amp; " - " &amp; '2. ADAS issues list'!N$2:N$2070) = TRIM(X48), 0), 0)), "")</f>
        <v>305</v>
      </c>
      <c r="K48" s="17">
        <f>IFERROR(VLOOKUP(H48,Route!$C$3:$R$66,8,0), "")</f>
        <v>18</v>
      </c>
      <c r="L48" s="17">
        <f t="shared" si="6"/>
        <v>15.821325648414986</v>
      </c>
      <c r="M48" s="17">
        <f>IFERROR(VLOOKUP(H48,Route!$C$3:$R$66,10,0), "")</f>
        <v>326</v>
      </c>
      <c r="N48" s="17">
        <f t="shared" si="7"/>
        <v>286.54178674351584</v>
      </c>
      <c r="O48" s="17">
        <f>IFERROR(VLOOKUP(H48,Route!$C$3:$R$66,12,0), "")</f>
        <v>3</v>
      </c>
      <c r="P48" s="17">
        <f t="shared" si="8"/>
        <v>2.6368876080691646</v>
      </c>
      <c r="Q48" s="17">
        <f>IFERROR(VLOOKUP(H48,Route!$C$3:$R$66,14,0), "")</f>
        <v>0</v>
      </c>
      <c r="R48" s="17">
        <f t="shared" si="9"/>
        <v>0</v>
      </c>
      <c r="S48" s="584" t="str" cm="1">
        <f t="array" ref="S48">IFERROR(INDEX('2. ADAS issues list'!Q$2:Q$2070,
               MATCH(TRUE,
                     INDEX(('2. ADAS issues list'!A$2:A$2070 &amp; " - " &amp; '2. ADAS issues list'!N$2:N$2070) = TRIM(X48), 0), 0)), "")</f>
        <v>CTF</v>
      </c>
      <c r="T48" s="592">
        <f t="shared" si="10"/>
        <v>0.87896253602305474</v>
      </c>
      <c r="U48" s="593" t="str" cm="1">
        <f t="array" ref="U48">_xlfn.IFS(T48="", "", T48&gt;=0.9, "OK", T48&lt;0.9, "NOK")</f>
        <v>NOK</v>
      </c>
      <c r="W48">
        <f t="shared" si="18"/>
        <v>1</v>
      </c>
      <c r="X48" s="232" t="str">
        <v>481 - 305</v>
      </c>
      <c r="Y48" t="str">
        <f t="shared" si="19"/>
        <v>2025-05-09-3850</v>
      </c>
    </row>
    <row r="49" spans="3:25" ht="15.75">
      <c r="C49" s="11" t="s">
        <v>166</v>
      </c>
      <c r="D49" s="10" t="s">
        <v>899</v>
      </c>
      <c r="E49" s="10">
        <v>3850</v>
      </c>
      <c r="F49" s="88">
        <v>45787</v>
      </c>
      <c r="G49" s="89" t="s">
        <v>87</v>
      </c>
      <c r="H49" s="577" t="s">
        <v>238</v>
      </c>
      <c r="I49" s="16">
        <f>IFERROR(VLOOKUP(H49,Route!$C$4:$R$66,7,0), "")</f>
        <v>347</v>
      </c>
      <c r="J49" s="224">
        <v>213</v>
      </c>
      <c r="K49" s="17">
        <f>IFERROR(VLOOKUP(H49,Route!$C$3:$R$66,8,0), "")</f>
        <v>18</v>
      </c>
      <c r="L49" s="17">
        <f t="shared" si="6"/>
        <v>11.048991354466859</v>
      </c>
      <c r="M49" s="17">
        <f>IFERROR(VLOOKUP(H49,Route!$C$3:$R$66,10,0), "")</f>
        <v>326</v>
      </c>
      <c r="N49" s="17">
        <f t="shared" si="7"/>
        <v>200.10951008645534</v>
      </c>
      <c r="O49" s="17">
        <f>IFERROR(VLOOKUP(H49,Route!$C$3:$R$66,12,0), "")</f>
        <v>3</v>
      </c>
      <c r="P49" s="17">
        <f t="shared" si="8"/>
        <v>1.8414985590778099</v>
      </c>
      <c r="Q49" s="17">
        <f>IFERROR(VLOOKUP(H49,Route!$C$3:$R$66,14,0), "")</f>
        <v>0</v>
      </c>
      <c r="R49" s="17">
        <f t="shared" si="9"/>
        <v>0</v>
      </c>
      <c r="S49" s="584" t="s">
        <v>273</v>
      </c>
      <c r="T49" s="592">
        <f t="shared" si="10"/>
        <v>0.6138328530259366</v>
      </c>
      <c r="U49" s="593" t="str" cm="1">
        <f t="array" ref="U49">_xlfn.IFS(T49="", "", T49&gt;=0.9, "OK", T49&lt;0.9, "NOK")</f>
        <v>NOK</v>
      </c>
      <c r="W49">
        <f t="shared" si="18"/>
        <v>1.0000000000000002</v>
      </c>
      <c r="X49" s="232"/>
      <c r="Y49" t="str">
        <f t="shared" si="19"/>
        <v>2025-05-10-3850</v>
      </c>
    </row>
    <row r="50" spans="3:25" ht="15.75">
      <c r="C50" s="11" t="s">
        <v>166</v>
      </c>
      <c r="D50" s="10" t="s">
        <v>899</v>
      </c>
      <c r="E50" s="10">
        <v>3850</v>
      </c>
      <c r="F50" s="88">
        <v>45787</v>
      </c>
      <c r="G50" s="89" t="s">
        <v>87</v>
      </c>
      <c r="H50" s="577" t="s">
        <v>678</v>
      </c>
      <c r="I50" s="16">
        <f>IFERROR(VLOOKUP(H50,Route!$C$4:$R$66,7,0), "")</f>
        <v>194</v>
      </c>
      <c r="J50" s="224">
        <v>221</v>
      </c>
      <c r="K50" s="17">
        <f>IFERROR(VLOOKUP(H50,Route!$C$3:$R$66,8,0), "")</f>
        <v>63</v>
      </c>
      <c r="L50" s="17">
        <f t="shared" si="6"/>
        <v>71.768041237113408</v>
      </c>
      <c r="M50" s="17">
        <f>IFERROR(VLOOKUP(H50,Route!$C$3:$R$66,10,0), "")</f>
        <v>0</v>
      </c>
      <c r="N50" s="17">
        <f t="shared" si="7"/>
        <v>0</v>
      </c>
      <c r="O50" s="17">
        <f>IFERROR(VLOOKUP(H50,Route!$C$3:$R$66,12,0), "")</f>
        <v>78</v>
      </c>
      <c r="P50" s="17">
        <f t="shared" si="8"/>
        <v>88.855670103092791</v>
      </c>
      <c r="Q50" s="17">
        <f>IFERROR(VLOOKUP(H50,Route!$C$3:$R$66,14,0), "")</f>
        <v>53</v>
      </c>
      <c r="R50" s="17">
        <f t="shared" si="9"/>
        <v>60.376288659793808</v>
      </c>
      <c r="S50" s="584" t="s">
        <v>224</v>
      </c>
      <c r="T50" s="592">
        <f t="shared" si="10"/>
        <v>1.1391752577319587</v>
      </c>
      <c r="U50" s="593" t="str" cm="1">
        <f t="array" ref="U50">_xlfn.IFS(T50="", "", T50&gt;=0.9, "OK", T50&lt;0.9, "NOK")</f>
        <v>OK</v>
      </c>
      <c r="W50">
        <f t="shared" si="18"/>
        <v>1</v>
      </c>
      <c r="X50" s="232"/>
      <c r="Y50" t="str">
        <f t="shared" si="19"/>
        <v>2025-05-10-3850</v>
      </c>
    </row>
    <row r="51" spans="3:25" ht="15.75">
      <c r="C51" s="11" t="s">
        <v>166</v>
      </c>
      <c r="D51" s="10" t="s">
        <v>163</v>
      </c>
      <c r="E51" s="10" t="s">
        <v>105</v>
      </c>
      <c r="F51" s="88">
        <v>45787</v>
      </c>
      <c r="G51" s="283" t="s">
        <v>89</v>
      </c>
      <c r="H51" s="267" t="s">
        <v>208</v>
      </c>
      <c r="I51" s="16">
        <f>IFERROR(VLOOKUP(H51,Route!$C$4:$R$66,7,0), "")</f>
        <v>328</v>
      </c>
      <c r="J51" s="224">
        <v>269</v>
      </c>
      <c r="K51" s="17">
        <f>IFERROR(VLOOKUP(H51,Route!$C$3:$R$66,8,0), "")</f>
        <v>80</v>
      </c>
      <c r="L51" s="17">
        <f t="shared" si="6"/>
        <v>65.609756097560975</v>
      </c>
      <c r="M51" s="17">
        <f>IFERROR(VLOOKUP(H51,Route!$C$3:$R$66,10,0), "")</f>
        <v>160</v>
      </c>
      <c r="N51" s="17">
        <f t="shared" si="7"/>
        <v>131.21951219512195</v>
      </c>
      <c r="O51" s="17">
        <f>IFERROR(VLOOKUP(H51,Route!$C$3:$R$66,12,0), "")</f>
        <v>88</v>
      </c>
      <c r="P51" s="17">
        <f t="shared" si="8"/>
        <v>72.170731707317074</v>
      </c>
      <c r="Q51" s="17">
        <f>IFERROR(VLOOKUP(H51,Route!$C$3:$R$66,14,0), "")</f>
        <v>0</v>
      </c>
      <c r="R51" s="17">
        <f t="shared" si="9"/>
        <v>0</v>
      </c>
      <c r="S51" s="584" t="s">
        <v>164</v>
      </c>
      <c r="T51" s="592">
        <f t="shared" si="10"/>
        <v>0.82012195121951215</v>
      </c>
      <c r="U51" s="593" t="str" cm="1">
        <f t="array" ref="U51">_xlfn.IFS(T51="", "", T51&gt;=0.9, "OK", T51&lt;0.9, "NOK")</f>
        <v>NOK</v>
      </c>
      <c r="W51">
        <f t="shared" si="18"/>
        <v>1</v>
      </c>
      <c r="X51" s="232"/>
      <c r="Y51" t="str">
        <f t="shared" si="19"/>
        <v>2025-05-10-LS8805</v>
      </c>
    </row>
    <row r="52" spans="3:25" ht="15.75">
      <c r="C52" s="11" t="s">
        <v>166</v>
      </c>
      <c r="D52" s="10" t="s">
        <v>899</v>
      </c>
      <c r="E52" s="10">
        <v>3850</v>
      </c>
      <c r="F52" s="88">
        <v>45788</v>
      </c>
      <c r="G52" s="89" t="s">
        <v>87</v>
      </c>
      <c r="H52" s="577" t="s">
        <v>678</v>
      </c>
      <c r="I52" s="16">
        <f>IFERROR(VLOOKUP(H52,Route!$C$4:$R$66,7,0), "")</f>
        <v>194</v>
      </c>
      <c r="J52" s="224">
        <v>299</v>
      </c>
      <c r="K52" s="17">
        <f>IFERROR(VLOOKUP(H52,Route!$C$3:$R$66,8,0), "")</f>
        <v>63</v>
      </c>
      <c r="L52" s="17">
        <f t="shared" si="6"/>
        <v>97.097938144329902</v>
      </c>
      <c r="M52" s="17">
        <f>IFERROR(VLOOKUP(H52,Route!$C$3:$R$66,10,0), "")</f>
        <v>0</v>
      </c>
      <c r="N52" s="17">
        <f t="shared" si="7"/>
        <v>0</v>
      </c>
      <c r="O52" s="17">
        <f>IFERROR(VLOOKUP(H52,Route!$C$3:$R$66,12,0), "")</f>
        <v>78</v>
      </c>
      <c r="P52" s="17">
        <f t="shared" si="8"/>
        <v>120.21649484536083</v>
      </c>
      <c r="Q52" s="17">
        <f>IFERROR(VLOOKUP(H52,Route!$C$3:$R$66,14,0), "")</f>
        <v>53</v>
      </c>
      <c r="R52" s="17">
        <f t="shared" si="9"/>
        <v>81.685567010309271</v>
      </c>
      <c r="S52" s="584" t="s">
        <v>224</v>
      </c>
      <c r="T52" s="592">
        <f t="shared" si="10"/>
        <v>1.5412371134020619</v>
      </c>
      <c r="U52" s="593" t="str" cm="1">
        <f t="array" ref="U52">_xlfn.IFS(T52="", "", T52&gt;=0.9, "OK", T52&lt;0.9, "NOK")</f>
        <v>OK</v>
      </c>
      <c r="W52">
        <f t="shared" si="18"/>
        <v>1</v>
      </c>
      <c r="X52" s="232"/>
      <c r="Y52" t="str">
        <f t="shared" si="19"/>
        <v>2025-05-11-3850</v>
      </c>
    </row>
    <row r="53" spans="3:25" ht="15.75">
      <c r="C53" s="11" t="s">
        <v>162</v>
      </c>
      <c r="D53" s="10" t="s">
        <v>163</v>
      </c>
      <c r="E53" s="10" t="s">
        <v>105</v>
      </c>
      <c r="F53" s="88">
        <v>45789</v>
      </c>
      <c r="G53" s="283" t="s">
        <v>89</v>
      </c>
      <c r="H53" s="584" t="s">
        <v>760</v>
      </c>
      <c r="I53" s="16">
        <f>IFERROR(VLOOKUP(H53,Route!$C$4:$R$66,7,0), "")</f>
        <v>393</v>
      </c>
      <c r="J53" s="224">
        <v>276</v>
      </c>
      <c r="K53" s="17">
        <f>IFERROR(VLOOKUP(H53,Route!$C$3:$R$66,8,0), "")</f>
        <v>5</v>
      </c>
      <c r="L53" s="17">
        <f t="shared" si="6"/>
        <v>3.5114503816793889</v>
      </c>
      <c r="M53" s="17">
        <f>IFERROR(VLOOKUP(H53,Route!$C$3:$R$66,10,0), "")</f>
        <v>386</v>
      </c>
      <c r="N53" s="17">
        <f t="shared" si="7"/>
        <v>271.08396946564886</v>
      </c>
      <c r="O53" s="17">
        <f>IFERROR(VLOOKUP(H53,Route!$C$3:$R$66,12,0), "")</f>
        <v>2</v>
      </c>
      <c r="P53" s="17">
        <f t="shared" si="8"/>
        <v>1.4045801526717558</v>
      </c>
      <c r="Q53" s="17">
        <f>IFERROR(VLOOKUP(H53,Route!$C$3:$R$66,14,0), "")</f>
        <v>0</v>
      </c>
      <c r="R53" s="17">
        <f t="shared" si="9"/>
        <v>0</v>
      </c>
      <c r="S53" s="579" t="s">
        <v>705</v>
      </c>
      <c r="T53" s="592">
        <f t="shared" si="10"/>
        <v>0.70229007633587781</v>
      </c>
      <c r="U53" s="593" t="str" cm="1">
        <f t="array" ref="U53">_xlfn.IFS(T53="", "", T53&gt;=0.9, "OK", T53&lt;0.9, "NOK")</f>
        <v>NOK</v>
      </c>
      <c r="W53">
        <f t="shared" si="18"/>
        <v>1</v>
      </c>
      <c r="X53" s="232"/>
      <c r="Y53" t="str">
        <f t="shared" si="19"/>
        <v>2025-05-12-LS8805</v>
      </c>
    </row>
    <row r="54" spans="3:25" ht="15.75">
      <c r="C54" s="11" t="s">
        <v>166</v>
      </c>
      <c r="D54" s="10" t="s">
        <v>899</v>
      </c>
      <c r="E54" s="10">
        <v>3850</v>
      </c>
      <c r="F54" s="88">
        <v>45789</v>
      </c>
      <c r="G54" s="283" t="s">
        <v>89</v>
      </c>
      <c r="H54" s="577" t="s">
        <v>357</v>
      </c>
      <c r="I54" s="16">
        <f>IFERROR(VLOOKUP(H54,Route!$C$4:$R$66,7,0), "")</f>
        <v>166</v>
      </c>
      <c r="J54" s="224">
        <v>218</v>
      </c>
      <c r="K54" s="17">
        <f>IFERROR(VLOOKUP(H54,Route!$C$3:$R$66,8,0), "")</f>
        <v>132</v>
      </c>
      <c r="L54" s="17">
        <f t="shared" si="6"/>
        <v>173.34939759036143</v>
      </c>
      <c r="M54" s="17">
        <f>IFERROR(VLOOKUP(H54,Route!$C$3:$R$66,10,0), "")</f>
        <v>32</v>
      </c>
      <c r="N54" s="17">
        <f t="shared" si="7"/>
        <v>42.024096385542173</v>
      </c>
      <c r="O54" s="17">
        <f>IFERROR(VLOOKUP(H54,Route!$C$3:$R$66,12,0), "")</f>
        <v>2</v>
      </c>
      <c r="P54" s="17">
        <f t="shared" si="8"/>
        <v>2.6265060240963858</v>
      </c>
      <c r="Q54" s="17">
        <f>IFERROR(VLOOKUP(H54,Route!$C$3:$R$66,14,0), "")</f>
        <v>0</v>
      </c>
      <c r="R54" s="17">
        <f t="shared" si="9"/>
        <v>0</v>
      </c>
      <c r="S54" s="584" t="str" cm="1">
        <f t="array" ref="S54">IFERROR(INDEX('2. ADAS issues list'!Q$2:Q$2070,
               MATCH(TRUE,
                     INDEX(('2. ADAS issues list'!A$2:A$2070 &amp; " - " &amp; '2. ADAS issues list'!N$2:N$2070) = TRIM(X54), 0), 0)), "")</f>
        <v/>
      </c>
      <c r="T54" s="592">
        <f t="shared" si="10"/>
        <v>1.3132530120481927</v>
      </c>
      <c r="U54" s="593" t="str" cm="1">
        <f t="array" ref="U54">_xlfn.IFS(T54="", "", T54&gt;=0.9, "OK", T54&lt;0.9, "NOK")</f>
        <v>OK</v>
      </c>
      <c r="W54">
        <f t="shared" si="18"/>
        <v>1</v>
      </c>
      <c r="X54" s="232"/>
      <c r="Y54" t="str">
        <f t="shared" si="19"/>
        <v>2025-05-12-3850</v>
      </c>
    </row>
    <row r="55" spans="3:25" ht="15.75">
      <c r="C55" s="11" t="s">
        <v>162</v>
      </c>
      <c r="D55" s="10" t="s">
        <v>899</v>
      </c>
      <c r="E55" s="10">
        <v>3850</v>
      </c>
      <c r="F55" s="88">
        <v>45789</v>
      </c>
      <c r="G55" s="283" t="s">
        <v>89</v>
      </c>
      <c r="H55" s="577" t="s">
        <v>238</v>
      </c>
      <c r="I55" s="16">
        <f>IFERROR(VLOOKUP(H55,Route!$C$4:$R$66,7,0), "")</f>
        <v>347</v>
      </c>
      <c r="J55" s="224">
        <v>300</v>
      </c>
      <c r="K55" s="17">
        <f>IFERROR(VLOOKUP(H55,Route!$C$3:$R$66,8,0), "")</f>
        <v>18</v>
      </c>
      <c r="L55" s="17">
        <f t="shared" si="6"/>
        <v>15.561959654178674</v>
      </c>
      <c r="M55" s="17">
        <f>IFERROR(VLOOKUP(H55,Route!$C$3:$R$66,10,0), "")</f>
        <v>326</v>
      </c>
      <c r="N55" s="17">
        <f t="shared" si="7"/>
        <v>281.84438040345822</v>
      </c>
      <c r="O55" s="17">
        <f>IFERROR(VLOOKUP(H55,Route!$C$3:$R$66,12,0), "")</f>
        <v>3</v>
      </c>
      <c r="P55" s="17">
        <f t="shared" si="8"/>
        <v>2.5936599423631126</v>
      </c>
      <c r="Q55" s="17">
        <f>IFERROR(VLOOKUP(H55,Route!$C$3:$R$66,14,0), "")</f>
        <v>0</v>
      </c>
      <c r="R55" s="17">
        <f t="shared" si="9"/>
        <v>0</v>
      </c>
      <c r="S55" s="584" t="str" cm="1">
        <f t="array" ref="S55">IFERROR(INDEX('2. ADAS issues list'!Q$2:Q$2070,
               MATCH(TRUE,
                     INDEX(('2. ADAS issues list'!A$2:A$2070 &amp; " - " &amp; '2. ADAS issues list'!N$2:N$2070) = TRIM(X55), 0), 0)), "")</f>
        <v/>
      </c>
      <c r="T55" s="592">
        <f t="shared" si="10"/>
        <v>0.86455331412103742</v>
      </c>
      <c r="U55" s="593" t="str" cm="1">
        <f t="array" ref="U55">_xlfn.IFS(T55="", "", T55&gt;=0.9, "OK", T55&lt;0.9, "NOK")</f>
        <v>NOK</v>
      </c>
      <c r="W55">
        <f t="shared" si="18"/>
        <v>1</v>
      </c>
      <c r="X55" s="232"/>
      <c r="Y55" t="str">
        <f t="shared" si="19"/>
        <v>2025-05-12-3850</v>
      </c>
    </row>
    <row r="56" spans="3:25" ht="15.75">
      <c r="C56" s="11" t="s">
        <v>166</v>
      </c>
      <c r="D56" s="10" t="s">
        <v>163</v>
      </c>
      <c r="E56" s="10" t="s">
        <v>105</v>
      </c>
      <c r="F56" s="88">
        <v>45789</v>
      </c>
      <c r="G56" s="283" t="s">
        <v>89</v>
      </c>
      <c r="H56" s="584" t="s">
        <v>760</v>
      </c>
      <c r="I56" s="16">
        <f>IFERROR(VLOOKUP(H56,Route!$C$4:$R$66,7,0), "")</f>
        <v>393</v>
      </c>
      <c r="J56" s="224">
        <v>210</v>
      </c>
      <c r="K56" s="17">
        <f>IFERROR(VLOOKUP(H56,Route!$C$3:$R$66,8,0), "")</f>
        <v>5</v>
      </c>
      <c r="L56" s="17">
        <f t="shared" si="6"/>
        <v>2.6717557251908395</v>
      </c>
      <c r="M56" s="17">
        <f>IFERROR(VLOOKUP(H56,Route!$C$3:$R$66,10,0), "")</f>
        <v>386</v>
      </c>
      <c r="N56" s="17">
        <f t="shared" si="7"/>
        <v>206.25954198473283</v>
      </c>
      <c r="O56" s="17">
        <f>IFERROR(VLOOKUP(H56,Route!$C$3:$R$66,12,0), "")</f>
        <v>2</v>
      </c>
      <c r="P56" s="17">
        <f t="shared" si="8"/>
        <v>1.0687022900763359</v>
      </c>
      <c r="Q56" s="17">
        <f>IFERROR(VLOOKUP(H56,Route!$C$3:$R$66,14,0), "")</f>
        <v>0</v>
      </c>
      <c r="R56" s="17">
        <f t="shared" si="9"/>
        <v>0</v>
      </c>
      <c r="S56" s="584" t="str" cm="1">
        <f t="array" ref="S56">IFERROR(INDEX('2. ADAS issues list'!Q$2:Q$2070,
               MATCH(TRUE,
                     INDEX(('2. ADAS issues list'!A$2:A$2070 &amp; " - " &amp; '2. ADAS issues list'!N$2:N$2070) = TRIM(X56), 0), 0)), "")</f>
        <v/>
      </c>
      <c r="T56" s="592">
        <f t="shared" si="10"/>
        <v>0.53435114503816794</v>
      </c>
      <c r="U56" s="593" t="str" cm="1">
        <f t="array" ref="U56">_xlfn.IFS(T56="", "", T56&gt;=0.9, "OK", T56&lt;0.9, "NOK")</f>
        <v>NOK</v>
      </c>
      <c r="W56">
        <f t="shared" si="18"/>
        <v>1.0000000000000002</v>
      </c>
      <c r="X56" s="232"/>
      <c r="Y56" t="str">
        <f t="shared" si="19"/>
        <v>2025-05-12-LS8805</v>
      </c>
    </row>
    <row r="57" spans="3:25" ht="15.75">
      <c r="C57" s="11" t="s">
        <v>166</v>
      </c>
      <c r="D57" s="10" t="s">
        <v>163</v>
      </c>
      <c r="E57" s="10" t="s">
        <v>105</v>
      </c>
      <c r="F57" s="88">
        <v>45790</v>
      </c>
      <c r="G57" s="283" t="s">
        <v>89</v>
      </c>
      <c r="H57" s="267" t="s">
        <v>760</v>
      </c>
      <c r="I57" s="16">
        <f>IFERROR(VLOOKUP(H57,Route!$C$4:$R$66,7,0), "")</f>
        <v>393</v>
      </c>
      <c r="J57" s="224">
        <v>192</v>
      </c>
      <c r="K57" s="17">
        <f>IFERROR(VLOOKUP(H57,Route!$C$3:$R$66,8,0), "")</f>
        <v>5</v>
      </c>
      <c r="L57" s="17">
        <f t="shared" si="6"/>
        <v>2.4427480916030531</v>
      </c>
      <c r="M57" s="17">
        <f>IFERROR(VLOOKUP(H57,Route!$C$3:$R$66,10,0), "")</f>
        <v>386</v>
      </c>
      <c r="N57" s="17">
        <f t="shared" si="7"/>
        <v>188.58015267175574</v>
      </c>
      <c r="O57" s="17">
        <f>IFERROR(VLOOKUP(H57,Route!$C$3:$R$66,12,0), "")</f>
        <v>2</v>
      </c>
      <c r="P57" s="17">
        <f t="shared" si="8"/>
        <v>0.97709923664122145</v>
      </c>
      <c r="Q57" s="17">
        <f>IFERROR(VLOOKUP(H57,Route!$C$3:$R$66,14,0), "")</f>
        <v>0</v>
      </c>
      <c r="R57" s="17">
        <f t="shared" si="9"/>
        <v>0</v>
      </c>
      <c r="S57" s="584" t="s">
        <v>792</v>
      </c>
      <c r="T57" s="592">
        <f t="shared" si="10"/>
        <v>0.48854961832061067</v>
      </c>
      <c r="U57" s="593" t="str" cm="1">
        <f t="array" ref="U57">_xlfn.IFS(T57="", "", T57&gt;=0.9, "OK", T57&lt;0.9, "NOK")</f>
        <v>NOK</v>
      </c>
      <c r="W57">
        <f t="shared" si="18"/>
        <v>1</v>
      </c>
      <c r="X57" s="232"/>
      <c r="Y57" t="str">
        <f t="shared" si="19"/>
        <v>2025-05-13-LS8805</v>
      </c>
    </row>
    <row r="58" spans="3:25" ht="15.75">
      <c r="C58" s="11" t="s">
        <v>162</v>
      </c>
      <c r="D58" s="10" t="s">
        <v>163</v>
      </c>
      <c r="E58" s="10" t="s">
        <v>105</v>
      </c>
      <c r="F58" s="88">
        <v>45790</v>
      </c>
      <c r="G58" s="283" t="s">
        <v>89</v>
      </c>
      <c r="H58" s="267" t="s">
        <v>760</v>
      </c>
      <c r="I58" s="16">
        <f>IFERROR(VLOOKUP(H58,Route!$C$4:$R$66,7,0), "")</f>
        <v>393</v>
      </c>
      <c r="J58" s="224">
        <v>355</v>
      </c>
      <c r="K58" s="17">
        <f>IFERROR(VLOOKUP(H58,Route!$C$3:$R$66,8,0), "")</f>
        <v>5</v>
      </c>
      <c r="L58" s="17">
        <f t="shared" si="6"/>
        <v>4.5165394402035624</v>
      </c>
      <c r="M58" s="17">
        <f>IFERROR(VLOOKUP(H58,Route!$C$3:$R$66,10,0), "")</f>
        <v>386</v>
      </c>
      <c r="N58" s="17">
        <f t="shared" si="7"/>
        <v>348.67684478371501</v>
      </c>
      <c r="O58" s="17">
        <f>IFERROR(VLOOKUP(H58,Route!$C$3:$R$66,12,0), "")</f>
        <v>2</v>
      </c>
      <c r="P58" s="17">
        <f t="shared" si="8"/>
        <v>1.806615776081425</v>
      </c>
      <c r="Q58" s="17">
        <f>IFERROR(VLOOKUP(H58,Route!$C$3:$R$66,14,0), "")</f>
        <v>0</v>
      </c>
      <c r="R58" s="17">
        <f t="shared" si="9"/>
        <v>0</v>
      </c>
      <c r="S58" s="584" t="s">
        <v>167</v>
      </c>
      <c r="T58" s="592">
        <f t="shared" si="10"/>
        <v>0.90330788804071249</v>
      </c>
      <c r="U58" s="593" t="str" cm="1">
        <f t="array" ref="U58">_xlfn.IFS(T58="", "", T58&gt;=0.9, "OK", T58&lt;0.9, "NOK")</f>
        <v>OK</v>
      </c>
      <c r="W58">
        <f t="shared" si="18"/>
        <v>1</v>
      </c>
      <c r="X58" s="232"/>
      <c r="Y58" t="str">
        <f t="shared" si="19"/>
        <v>2025-05-13-LS8805</v>
      </c>
    </row>
    <row r="59" spans="3:25" ht="15.75">
      <c r="C59" s="11" t="s">
        <v>166</v>
      </c>
      <c r="D59" s="10" t="s">
        <v>899</v>
      </c>
      <c r="E59" s="10">
        <v>3850</v>
      </c>
      <c r="F59" s="88">
        <v>45790</v>
      </c>
      <c r="G59" s="283" t="s">
        <v>89</v>
      </c>
      <c r="H59" s="267" t="s">
        <v>357</v>
      </c>
      <c r="I59" s="16">
        <f>IFERROR(VLOOKUP(H59,Route!$C$4:$R$66,7,0), "")</f>
        <v>166</v>
      </c>
      <c r="J59" s="224">
        <v>97</v>
      </c>
      <c r="K59" s="17">
        <f>IFERROR(VLOOKUP(H59,Route!$C$3:$R$66,8,0), "")</f>
        <v>132</v>
      </c>
      <c r="L59" s="17">
        <f t="shared" si="6"/>
        <v>77.132530120481931</v>
      </c>
      <c r="M59" s="17">
        <f>IFERROR(VLOOKUP(H59,Route!$C$3:$R$66,10,0), "")</f>
        <v>32</v>
      </c>
      <c r="N59" s="17">
        <f t="shared" si="7"/>
        <v>18.698795180722893</v>
      </c>
      <c r="O59" s="17">
        <f>IFERROR(VLOOKUP(H59,Route!$C$3:$R$66,12,0), "")</f>
        <v>2</v>
      </c>
      <c r="P59" s="17">
        <f t="shared" si="8"/>
        <v>1.1686746987951808</v>
      </c>
      <c r="Q59" s="17">
        <f>IFERROR(VLOOKUP(H59,Route!$C$3:$R$66,14,0), "")</f>
        <v>0</v>
      </c>
      <c r="R59" s="17">
        <f t="shared" si="9"/>
        <v>0</v>
      </c>
      <c r="S59" s="584" t="s">
        <v>224</v>
      </c>
      <c r="T59" s="592">
        <f t="shared" si="10"/>
        <v>0.58433734939759041</v>
      </c>
      <c r="U59" s="593" t="str" cm="1">
        <f t="array" ref="U59">_xlfn.IFS(T59="", "", T59&gt;=0.9, "OK", T59&lt;0.9, "NOK")</f>
        <v>NOK</v>
      </c>
      <c r="W59">
        <f t="shared" si="18"/>
        <v>1.0000000000000002</v>
      </c>
      <c r="X59" s="232"/>
      <c r="Y59" t="str">
        <f t="shared" si="19"/>
        <v>2025-05-13-3850</v>
      </c>
    </row>
    <row r="60" spans="3:25" ht="15.75">
      <c r="C60" s="11" t="s">
        <v>166</v>
      </c>
      <c r="D60" s="10" t="s">
        <v>163</v>
      </c>
      <c r="E60" s="10" t="s">
        <v>105</v>
      </c>
      <c r="F60" s="88">
        <v>45791</v>
      </c>
      <c r="G60" s="283" t="s">
        <v>89</v>
      </c>
      <c r="H60" s="313" t="s">
        <v>791</v>
      </c>
      <c r="I60" s="16">
        <f>IFERROR(VLOOKUP(H60,Route!$C$4:$R$66,7,0), "")</f>
        <v>381</v>
      </c>
      <c r="J60" s="224">
        <v>248</v>
      </c>
      <c r="K60" s="17">
        <f>IFERROR(VLOOKUP(H60,Route!$C$3:$R$66,8,0), "")</f>
        <v>5</v>
      </c>
      <c r="L60" s="17">
        <f t="shared" si="6"/>
        <v>3.2545931758530182</v>
      </c>
      <c r="M60" s="17">
        <f>IFERROR(VLOOKUP(H60,Route!$C$3:$R$66,10,0), "")</f>
        <v>374</v>
      </c>
      <c r="N60" s="17">
        <f t="shared" si="7"/>
        <v>243.44356955380576</v>
      </c>
      <c r="O60" s="17">
        <f>IFERROR(VLOOKUP(H60,Route!$C$3:$R$66,12,0), "")</f>
        <v>2</v>
      </c>
      <c r="P60" s="17">
        <f t="shared" si="8"/>
        <v>1.3018372703412073</v>
      </c>
      <c r="Q60" s="17">
        <f>IFERROR(VLOOKUP(H60,Route!$C$3:$R$66,14,0), "")</f>
        <v>0</v>
      </c>
      <c r="R60" s="17">
        <f t="shared" si="9"/>
        <v>0</v>
      </c>
      <c r="S60" s="584" t="s">
        <v>792</v>
      </c>
      <c r="T60" s="592">
        <f t="shared" si="10"/>
        <v>0.65091863517060367</v>
      </c>
      <c r="U60" s="593" t="str" cm="1">
        <f t="array" ref="U60">_xlfn.IFS(T60="", "", T60&gt;=0.9, "OK", T60&lt;0.9, "NOK")</f>
        <v>NOK</v>
      </c>
      <c r="W60">
        <f t="shared" si="18"/>
        <v>0.99999999999999989</v>
      </c>
      <c r="X60" s="232"/>
      <c r="Y60" t="str">
        <f t="shared" si="19"/>
        <v>2025-05-14-LS8805</v>
      </c>
    </row>
    <row r="61" spans="3:25" ht="15.75">
      <c r="C61" s="11" t="s">
        <v>162</v>
      </c>
      <c r="D61" s="10" t="s">
        <v>163</v>
      </c>
      <c r="E61" s="10" t="s">
        <v>105</v>
      </c>
      <c r="F61" s="88">
        <v>45791</v>
      </c>
      <c r="G61" s="283" t="s">
        <v>89</v>
      </c>
      <c r="H61" s="315" t="s">
        <v>801</v>
      </c>
      <c r="I61" s="16">
        <f>IFERROR(VLOOKUP(H61,Route!$C$4:$R$66,7,0), "")</f>
        <v>330</v>
      </c>
      <c r="J61" s="224">
        <v>305</v>
      </c>
      <c r="K61" s="17">
        <f>IFERROR(VLOOKUP(H61,Route!$C$3:$R$66,8,0), "")</f>
        <v>16</v>
      </c>
      <c r="L61" s="17">
        <f t="shared" si="6"/>
        <v>14.787878787878787</v>
      </c>
      <c r="M61" s="17">
        <f>IFERROR(VLOOKUP(H61,Route!$C$3:$R$66,10,0), "")</f>
        <v>314</v>
      </c>
      <c r="N61" s="17">
        <f t="shared" si="7"/>
        <v>290.21212121212125</v>
      </c>
      <c r="O61" s="17">
        <f>IFERROR(VLOOKUP(H61,Route!$C$3:$R$66,12,0), "")</f>
        <v>0</v>
      </c>
      <c r="P61" s="17">
        <f t="shared" si="8"/>
        <v>0</v>
      </c>
      <c r="Q61" s="17">
        <f>IFERROR(VLOOKUP(H61,Route!$C$3:$R$66,14,0), "")</f>
        <v>0</v>
      </c>
      <c r="R61" s="17">
        <f t="shared" si="9"/>
        <v>0</v>
      </c>
      <c r="S61" s="584" t="s">
        <v>167</v>
      </c>
      <c r="T61" s="592">
        <f t="shared" si="10"/>
        <v>0.9242424242424242</v>
      </c>
      <c r="U61" s="593" t="str" cm="1">
        <f t="array" ref="U61">_xlfn.IFS(T61="", "", T61&gt;=0.9, "OK", T61&lt;0.9, "NOK")</f>
        <v>OK</v>
      </c>
      <c r="W61">
        <f t="shared" si="18"/>
        <v>1.0000000000000002</v>
      </c>
      <c r="X61" s="232"/>
      <c r="Y61" t="str">
        <f t="shared" si="19"/>
        <v>2025-05-14-LS8805</v>
      </c>
    </row>
    <row r="62" spans="3:25" ht="15.75">
      <c r="C62" s="11" t="s">
        <v>166</v>
      </c>
      <c r="D62" s="10" t="s">
        <v>899</v>
      </c>
      <c r="E62" s="10">
        <v>3850</v>
      </c>
      <c r="F62" s="88">
        <v>45791</v>
      </c>
      <c r="G62" s="283" t="s">
        <v>89</v>
      </c>
      <c r="H62" s="267" t="s">
        <v>357</v>
      </c>
      <c r="I62" s="16">
        <f>IFERROR(VLOOKUP(H62,Route!$C$4:$R$66,7,0), "")</f>
        <v>166</v>
      </c>
      <c r="J62" s="224">
        <v>279</v>
      </c>
      <c r="K62" s="17">
        <f>IFERROR(VLOOKUP(H62,Route!$C$3:$R$66,8,0), "")</f>
        <v>132</v>
      </c>
      <c r="L62" s="17">
        <f t="shared" si="6"/>
        <v>221.85542168674698</v>
      </c>
      <c r="M62" s="17">
        <f>IFERROR(VLOOKUP(H62,Route!$C$3:$R$66,10,0), "")</f>
        <v>32</v>
      </c>
      <c r="N62" s="17">
        <f t="shared" si="7"/>
        <v>53.783132530120483</v>
      </c>
      <c r="O62" s="17">
        <f>IFERROR(VLOOKUP(H62,Route!$C$3:$R$66,12,0), "")</f>
        <v>2</v>
      </c>
      <c r="P62" s="17">
        <f t="shared" si="8"/>
        <v>3.3614457831325302</v>
      </c>
      <c r="Q62" s="17">
        <f>IFERROR(VLOOKUP(H62,Route!$C$3:$R$66,14,0), "")</f>
        <v>0</v>
      </c>
      <c r="R62" s="17">
        <f t="shared" si="9"/>
        <v>0</v>
      </c>
      <c r="S62" s="584" t="s">
        <v>224</v>
      </c>
      <c r="T62" s="592">
        <f t="shared" si="10"/>
        <v>1.6807228915662651</v>
      </c>
      <c r="U62" s="593" t="str" cm="1">
        <f t="array" ref="U62">_xlfn.IFS(T62="", "", T62&gt;=0.9, "OK", T62&lt;0.9, "NOK")</f>
        <v>OK</v>
      </c>
      <c r="W62">
        <f t="shared" si="18"/>
        <v>1</v>
      </c>
      <c r="X62" s="232"/>
      <c r="Y62" t="str">
        <f t="shared" si="19"/>
        <v>2025-05-14-3850</v>
      </c>
    </row>
    <row r="63" spans="3:25" ht="15.75">
      <c r="C63" s="11" t="s">
        <v>166</v>
      </c>
      <c r="D63" s="10" t="s">
        <v>899</v>
      </c>
      <c r="E63" s="10">
        <v>3850</v>
      </c>
      <c r="F63" s="88">
        <v>45792</v>
      </c>
      <c r="G63" s="283" t="s">
        <v>89</v>
      </c>
      <c r="H63" s="313" t="s">
        <v>238</v>
      </c>
      <c r="I63" s="16">
        <f>IFERROR(VLOOKUP(H63,Route!$C$4:$R$66,7,0), "")</f>
        <v>347</v>
      </c>
      <c r="J63" s="224">
        <v>336</v>
      </c>
      <c r="K63" s="17">
        <f>IFERROR(VLOOKUP(H63,Route!$C$3:$R$66,8,0), "")</f>
        <v>18</v>
      </c>
      <c r="L63" s="17">
        <f t="shared" si="6"/>
        <v>17.429394812680115</v>
      </c>
      <c r="M63" s="17">
        <f>IFERROR(VLOOKUP(H63,Route!$C$3:$R$66,10,0), "")</f>
        <v>326</v>
      </c>
      <c r="N63" s="17">
        <f t="shared" si="7"/>
        <v>315.6657060518732</v>
      </c>
      <c r="O63" s="17">
        <f>IFERROR(VLOOKUP(H63,Route!$C$3:$R$66,12,0), "")</f>
        <v>3</v>
      </c>
      <c r="P63" s="17">
        <f t="shared" si="8"/>
        <v>2.9048991354466862</v>
      </c>
      <c r="Q63" s="17">
        <f>IFERROR(VLOOKUP(H63,Route!$C$3:$R$66,14,0), "")</f>
        <v>0</v>
      </c>
      <c r="R63" s="17">
        <f t="shared" si="9"/>
        <v>0</v>
      </c>
      <c r="S63" s="584" t="s">
        <v>224</v>
      </c>
      <c r="T63" s="592">
        <f t="shared" si="10"/>
        <v>0.96829971181556196</v>
      </c>
      <c r="U63" s="593" t="str" cm="1">
        <f t="array" ref="U63">_xlfn.IFS(T63="", "", T63&gt;=0.9, "OK", T63&lt;0.9, "NOK")</f>
        <v>OK</v>
      </c>
      <c r="W63">
        <f t="shared" si="18"/>
        <v>1</v>
      </c>
      <c r="X63" s="232"/>
      <c r="Y63" t="str">
        <f t="shared" si="19"/>
        <v>2025-05-15-3850</v>
      </c>
    </row>
    <row r="64" spans="3:25" ht="15.75">
      <c r="C64" s="11" t="s">
        <v>166</v>
      </c>
      <c r="D64" s="10" t="s">
        <v>163</v>
      </c>
      <c r="E64" s="10" t="s">
        <v>105</v>
      </c>
      <c r="F64" s="88">
        <v>45792</v>
      </c>
      <c r="G64" s="283" t="s">
        <v>89</v>
      </c>
      <c r="H64" s="315" t="s">
        <v>801</v>
      </c>
      <c r="I64" s="16">
        <f>IFERROR(VLOOKUP(H64,Route!$C$4:$R$66,7,0), "")</f>
        <v>330</v>
      </c>
      <c r="J64" s="224">
        <v>186</v>
      </c>
      <c r="K64" s="17">
        <f>IFERROR(VLOOKUP(H64,Route!$C$3:$R$66,8,0), "")</f>
        <v>16</v>
      </c>
      <c r="L64" s="17">
        <f t="shared" si="6"/>
        <v>9.0181818181818176</v>
      </c>
      <c r="M64" s="17">
        <f>IFERROR(VLOOKUP(H64,Route!$C$3:$R$66,10,0), "")</f>
        <v>314</v>
      </c>
      <c r="N64" s="17">
        <f t="shared" si="7"/>
        <v>176.9818181818182</v>
      </c>
      <c r="O64" s="17">
        <f>IFERROR(VLOOKUP(H64,Route!$C$3:$R$66,12,0), "")</f>
        <v>0</v>
      </c>
      <c r="P64" s="17">
        <f t="shared" si="8"/>
        <v>0</v>
      </c>
      <c r="Q64" s="17">
        <f>IFERROR(VLOOKUP(H64,Route!$C$3:$R$66,14,0), "")</f>
        <v>0</v>
      </c>
      <c r="R64" s="17">
        <f t="shared" si="9"/>
        <v>0</v>
      </c>
      <c r="S64" s="584" t="s">
        <v>792</v>
      </c>
      <c r="T64" s="592">
        <f t="shared" si="10"/>
        <v>0.5636363636363636</v>
      </c>
      <c r="U64" s="593" t="str" cm="1">
        <f t="array" ref="U64">_xlfn.IFS(T64="", "", T64&gt;=0.9, "OK", T64&lt;0.9, "NOK")</f>
        <v>NOK</v>
      </c>
      <c r="W64">
        <f t="shared" si="18"/>
        <v>1.0000000000000002</v>
      </c>
      <c r="X64" s="232"/>
      <c r="Y64" t="str">
        <f t="shared" si="19"/>
        <v>2025-05-15-LS8805</v>
      </c>
    </row>
    <row r="65" spans="3:25" ht="15.75">
      <c r="C65" s="11" t="s">
        <v>162</v>
      </c>
      <c r="D65" s="10" t="s">
        <v>163</v>
      </c>
      <c r="E65" s="10" t="s">
        <v>105</v>
      </c>
      <c r="F65" s="88">
        <v>45792</v>
      </c>
      <c r="G65" s="283" t="s">
        <v>89</v>
      </c>
      <c r="H65" s="315" t="s">
        <v>801</v>
      </c>
      <c r="I65" s="16">
        <f>IFERROR(VLOOKUP(H65,Route!$C$4:$R$66,7,0), "")</f>
        <v>330</v>
      </c>
      <c r="J65" s="224">
        <v>252</v>
      </c>
      <c r="K65" s="17">
        <f>IFERROR(VLOOKUP(H65,Route!$C$3:$R$66,8,0), "")</f>
        <v>16</v>
      </c>
      <c r="L65" s="17">
        <f t="shared" si="6"/>
        <v>12.218181818181819</v>
      </c>
      <c r="M65" s="17">
        <f>IFERROR(VLOOKUP(H65,Route!$C$3:$R$66,10,0), "")</f>
        <v>314</v>
      </c>
      <c r="N65" s="17">
        <f t="shared" si="7"/>
        <v>239.78181818181818</v>
      </c>
      <c r="O65" s="17">
        <f>IFERROR(VLOOKUP(H65,Route!$C$3:$R$66,12,0), "")</f>
        <v>0</v>
      </c>
      <c r="P65" s="17">
        <f t="shared" si="8"/>
        <v>0</v>
      </c>
      <c r="Q65" s="17">
        <f>IFERROR(VLOOKUP(H65,Route!$C$3:$R$66,14,0), "")</f>
        <v>0</v>
      </c>
      <c r="R65" s="17">
        <f t="shared" si="9"/>
        <v>0</v>
      </c>
      <c r="S65" s="584" t="s">
        <v>841</v>
      </c>
      <c r="T65" s="592">
        <f t="shared" si="10"/>
        <v>0.76363636363636367</v>
      </c>
      <c r="U65" s="593" t="str" cm="1">
        <f t="array" ref="U65">_xlfn.IFS(T65="", "", T65&gt;=0.9, "OK", T65&lt;0.9, "NOK")</f>
        <v>NOK</v>
      </c>
      <c r="W65">
        <f t="shared" si="18"/>
        <v>1</v>
      </c>
      <c r="X65" s="232"/>
      <c r="Y65" t="str">
        <f t="shared" si="19"/>
        <v>2025-05-15-LS8805</v>
      </c>
    </row>
    <row r="66" spans="3:25" ht="15.75">
      <c r="C66" s="11" t="s">
        <v>166</v>
      </c>
      <c r="D66" s="10" t="s">
        <v>899</v>
      </c>
      <c r="E66" s="10">
        <v>3850</v>
      </c>
      <c r="F66" s="88">
        <v>45793</v>
      </c>
      <c r="G66" s="283" t="s">
        <v>89</v>
      </c>
      <c r="H66" s="267" t="s">
        <v>238</v>
      </c>
      <c r="I66" s="16">
        <f>IFERROR(VLOOKUP(H66,Route!$C$4:$R$66,7,0), "")</f>
        <v>347</v>
      </c>
      <c r="J66" s="224">
        <v>310</v>
      </c>
      <c r="K66" s="17">
        <f>IFERROR(VLOOKUP(H66,Route!$C$3:$R$66,8,0), "")</f>
        <v>18</v>
      </c>
      <c r="L66" s="17">
        <f t="shared" si="6"/>
        <v>16.080691642651296</v>
      </c>
      <c r="M66" s="17">
        <f>IFERROR(VLOOKUP(H66,Route!$C$3:$R$66,10,0), "")</f>
        <v>326</v>
      </c>
      <c r="N66" s="17">
        <f t="shared" si="7"/>
        <v>291.23919308357353</v>
      </c>
      <c r="O66" s="17">
        <f>IFERROR(VLOOKUP(H66,Route!$C$3:$R$66,12,0), "")</f>
        <v>3</v>
      </c>
      <c r="P66" s="17">
        <f t="shared" si="8"/>
        <v>2.6801152737752165</v>
      </c>
      <c r="Q66" s="17">
        <f>IFERROR(VLOOKUP(H66,Route!$C$3:$R$66,14,0), "")</f>
        <v>0</v>
      </c>
      <c r="R66" s="17">
        <f t="shared" si="9"/>
        <v>0</v>
      </c>
      <c r="S66" s="584" t="s">
        <v>224</v>
      </c>
      <c r="T66" s="592">
        <f t="shared" si="10"/>
        <v>0.89337175792507206</v>
      </c>
      <c r="U66" s="593" t="str" cm="1">
        <f t="array" ref="U66">_xlfn.IFS(T66="", "", T66&gt;=0.9, "OK", T66&lt;0.9, "NOK")</f>
        <v>NOK</v>
      </c>
      <c r="W66">
        <f t="shared" si="18"/>
        <v>1.0000000000000002</v>
      </c>
      <c r="X66" s="232"/>
      <c r="Y66" t="str">
        <f t="shared" si="19"/>
        <v>2025-05-16-3850</v>
      </c>
    </row>
    <row r="67" spans="3:25" ht="15.75">
      <c r="C67" s="11" t="s">
        <v>166</v>
      </c>
      <c r="D67" s="10" t="s">
        <v>163</v>
      </c>
      <c r="E67" s="10" t="s">
        <v>105</v>
      </c>
      <c r="F67" s="88">
        <v>45793</v>
      </c>
      <c r="G67" s="283" t="s">
        <v>89</v>
      </c>
      <c r="H67" s="315" t="s">
        <v>801</v>
      </c>
      <c r="I67" s="16">
        <f>IFERROR(VLOOKUP(H67,Route!$C$4:$R$66,7,0), "")</f>
        <v>330</v>
      </c>
      <c r="J67" s="224">
        <v>210</v>
      </c>
      <c r="K67" s="17">
        <f>IFERROR(VLOOKUP(H67,Route!$C$3:$R$66,8,0), "")</f>
        <v>16</v>
      </c>
      <c r="L67" s="17">
        <f t="shared" si="6"/>
        <v>10.181818181818182</v>
      </c>
      <c r="M67" s="17">
        <f>IFERROR(VLOOKUP(H67,Route!$C$3:$R$66,10,0), "")</f>
        <v>314</v>
      </c>
      <c r="N67" s="17">
        <f t="shared" si="7"/>
        <v>199.81818181818181</v>
      </c>
      <c r="O67" s="17">
        <f>IFERROR(VLOOKUP(H67,Route!$C$3:$R$66,12,0), "")</f>
        <v>0</v>
      </c>
      <c r="P67" s="17">
        <f t="shared" si="8"/>
        <v>0</v>
      </c>
      <c r="Q67" s="17">
        <f>IFERROR(VLOOKUP(H67,Route!$C$3:$R$66,14,0), "")</f>
        <v>0</v>
      </c>
      <c r="R67" s="17">
        <f t="shared" si="9"/>
        <v>0</v>
      </c>
      <c r="S67" s="9" t="s">
        <v>792</v>
      </c>
      <c r="T67" s="592">
        <f t="shared" si="10"/>
        <v>0.63636363636363635</v>
      </c>
      <c r="U67" s="593" t="str" cm="1">
        <f t="array" ref="U67">_xlfn.IFS(T67="", "", T67&gt;=0.9, "OK", T67&lt;0.9, "NOK")</f>
        <v>NOK</v>
      </c>
      <c r="W67">
        <f t="shared" ref="W67:W77" si="20">(L67+N67+P67+R67)/J67</f>
        <v>1</v>
      </c>
      <c r="X67" s="232"/>
      <c r="Y67" t="str">
        <f t="shared" ref="Y67:Y98" si="21">TEXT(F67, "yyyy-mm-dd") &amp; "-" &amp; TRIM(E67)</f>
        <v>2025-05-16-LS8805</v>
      </c>
    </row>
    <row r="68" spans="3:25" ht="15.75">
      <c r="C68" s="11" t="s">
        <v>162</v>
      </c>
      <c r="D68" s="10" t="s">
        <v>163</v>
      </c>
      <c r="E68" s="10" t="s">
        <v>105</v>
      </c>
      <c r="F68" s="88">
        <v>45793</v>
      </c>
      <c r="G68" s="283" t="s">
        <v>89</v>
      </c>
      <c r="H68" s="315" t="s">
        <v>801</v>
      </c>
      <c r="I68" s="16">
        <f>IFERROR(VLOOKUP(H68,Route!$C$4:$R$66,7,0), "")</f>
        <v>330</v>
      </c>
      <c r="J68" s="224">
        <v>216</v>
      </c>
      <c r="K68" s="17">
        <f>IFERROR(VLOOKUP(H68,Route!$C$3:$R$66,8,0), "")</f>
        <v>16</v>
      </c>
      <c r="L68" s="17">
        <f t="shared" ref="L68:L131" si="22">IF(OR(K68="", I68="",J68= "", I68=0), "", K68/I68*J68)</f>
        <v>10.472727272727273</v>
      </c>
      <c r="M68" s="17">
        <f>IFERROR(VLOOKUP(H68,Route!$C$3:$R$66,10,0), "")</f>
        <v>314</v>
      </c>
      <c r="N68" s="17">
        <f t="shared" ref="N68:N131" si="23">IF(OR(M68="", I68="", J68="", I68=0), "", M68/I68*J68)</f>
        <v>205.52727272727273</v>
      </c>
      <c r="O68" s="17">
        <f>IFERROR(VLOOKUP(H68,Route!$C$3:$R$66,12,0), "")</f>
        <v>0</v>
      </c>
      <c r="P68" s="17">
        <f t="shared" ref="P68:P131" si="24">IF(OR(O68="", I68="", J68="", I68=0), "", O68/I68*J68)</f>
        <v>0</v>
      </c>
      <c r="Q68" s="17">
        <f>IFERROR(VLOOKUP(H68,Route!$C$3:$R$66,14,0), "")</f>
        <v>0</v>
      </c>
      <c r="R68" s="17">
        <f t="shared" ref="R68:R131" si="25">IF(OR(Q68="", I68="", J68="", I68=0), "", Q68/I68*J68)</f>
        <v>0</v>
      </c>
      <c r="S68" s="9" t="s">
        <v>841</v>
      </c>
      <c r="T68" s="592">
        <f t="shared" ref="T68:T131" si="26">IF(OR(J68="", I68="", I68=0), "", SUM(J68/I68))</f>
        <v>0.65454545454545454</v>
      </c>
      <c r="U68" s="593" t="str" cm="1">
        <f t="array" ref="U68">_xlfn.IFS(T68="", "", T68&gt;=0.9, "OK", T68&lt;0.9, "NOK")</f>
        <v>NOK</v>
      </c>
      <c r="W68">
        <f t="shared" si="20"/>
        <v>1</v>
      </c>
      <c r="X68" s="232"/>
      <c r="Y68" t="str">
        <f t="shared" si="21"/>
        <v>2025-05-16-LS8805</v>
      </c>
    </row>
    <row r="69" spans="3:25" ht="15.6">
      <c r="C69" s="11" t="str" cm="1">
        <f t="array" ref="C69">IFERROR(INDEX('2. ADAS issues list'!B$2:B$2070,
               MATCH(TRUE,
                     ('2. ADAS issues list'!A$2:A$2070 &amp; " - " &amp; '2. ADAS issues list'!N$2:N$2070) = TRIM(X69), 0)), "")</f>
        <v/>
      </c>
      <c r="D69" s="10" t="str" cm="1">
        <f t="array" ref="D69">IFERROR(INDEX('2. ADAS issues list'!C$2:C$2070,
               MATCH(TRIM(X69),
                     '2. ADAS issues list'!A$2:A$2070 &amp; " - " &amp; '2. ADAS issues list'!N$2:N$2070, 0)), "")</f>
        <v/>
      </c>
      <c r="E69" s="10" t="str" cm="1">
        <f t="array" ref="E69">IFERROR(INDEX('2. ADAS issues list'!D$2:D$2070,
               MATCH(TRIM(X69),
                     '2. ADAS issues list'!A$2:A$2070 &amp; " - " &amp; '2. ADAS issues list'!N$2:N$2070, 0)), "")</f>
        <v/>
      </c>
      <c r="F69" s="88" t="str" cm="1">
        <f t="array" ref="F69">IFERROR(INDEX('2. ADAS issues list'!F$2:F$2070,
               MATCH(TRIM(X69),
                     '2. ADAS issues list'!A$2:A$2070 &amp; " - " &amp; '2. ADAS issues list'!N$2:N$2070, 0)), "")</f>
        <v/>
      </c>
      <c r="G69" s="89" t="str" cm="1">
        <f t="array" ref="G69">IFERROR(INDEX('2. ADAS issues list'!G$2:G$2071,
               MATCH(TRIM(X69),
                     '2. ADAS issues list'!A$2:A$2070 &amp; " - " &amp; '2. ADAS issues list'!N$2:N$2070, 0)), "")</f>
        <v/>
      </c>
      <c r="H69" s="584" t="str" cm="1">
        <f t="array" ref="H69">IFERROR(INDEX('2. ADAS issues list'!P$2:P$2070,
               MATCH(TRIM(X69),
                     '2. ADAS issues list'!A$2:A$2070 &amp; " - " &amp; '2. ADAS issues list'!N$2:N$2070, 0)), "")</f>
        <v/>
      </c>
      <c r="I69" s="16" t="str">
        <f>IFERROR(VLOOKUP(H69,Route!$C$4:$R$66,7,0), "")</f>
        <v/>
      </c>
      <c r="J69" s="224" t="str" cm="1">
        <f t="array" ref="J69">IFERROR(INDEX('2. ADAS issues list'!N$2:N$2070,
               MATCH(TRUE,
                     INDEX(('2. ADAS issues list'!A$2:A$2070 &amp; " - " &amp; '2. ADAS issues list'!N$2:N$2070) = TRIM(X69), 0), 0)), "")</f>
        <v/>
      </c>
      <c r="K69" s="17" t="str">
        <f>IFERROR(VLOOKUP(H69,Route!$C$3:$R$66,8,0), "")</f>
        <v/>
      </c>
      <c r="L69" s="17" t="str">
        <f t="shared" si="22"/>
        <v/>
      </c>
      <c r="M69" s="17" t="str">
        <f>IFERROR(VLOOKUP(H69,Route!$C$3:$R$66,10,0), "")</f>
        <v/>
      </c>
      <c r="N69" s="17" t="str">
        <f t="shared" si="23"/>
        <v/>
      </c>
      <c r="O69" s="17" t="str">
        <f>IFERROR(VLOOKUP(H69,Route!$C$3:$R$66,12,0), "")</f>
        <v/>
      </c>
      <c r="P69" s="17" t="str">
        <f t="shared" si="24"/>
        <v/>
      </c>
      <c r="Q69" s="17" t="str">
        <f>IFERROR(VLOOKUP(H69,Route!$C$3:$R$66,14,0), "")</f>
        <v/>
      </c>
      <c r="R69" s="17" t="str">
        <f t="shared" si="25"/>
        <v/>
      </c>
      <c r="S69" s="584" t="str" cm="1">
        <f t="array" ref="S69">IFERROR(INDEX('2. ADAS issues list'!Q$2:Q$2070,
               MATCH(TRUE,
                     INDEX(('2. ADAS issues list'!A$2:A$2070 &amp; " - " &amp; '2. ADAS issues list'!N$2:N$2070) = TRIM(X69), 0), 0)), "")</f>
        <v/>
      </c>
      <c r="T69" s="592" t="str">
        <f t="shared" si="26"/>
        <v/>
      </c>
      <c r="U69" s="593" t="str" cm="1">
        <f t="array" ref="U69">_xlfn.IFS(T69="", "", T69&gt;=0.9, "OK", T69&lt;0.9, "NOK")</f>
        <v/>
      </c>
      <c r="W69" t="e">
        <f t="shared" si="20"/>
        <v>#VALUE!</v>
      </c>
      <c r="X69" s="232"/>
      <c r="Y69" t="str">
        <f t="shared" si="21"/>
        <v>-</v>
      </c>
    </row>
    <row r="70" spans="3:25" ht="15.6">
      <c r="C70" s="11" t="str" cm="1">
        <f t="array" ref="C70">IFERROR(INDEX('2. ADAS issues list'!B$2:B$2070,
               MATCH(TRUE,
                     ('2. ADAS issues list'!A$2:A$2070 &amp; " - " &amp; '2. ADAS issues list'!N$2:N$2070) = TRIM(X70), 0)), "")</f>
        <v/>
      </c>
      <c r="D70" s="10" t="str" cm="1">
        <f t="array" ref="D70">IFERROR(INDEX('2. ADAS issues list'!C$2:C$2070,
               MATCH(TRIM(X70),
                     '2. ADAS issues list'!A$2:A$2070 &amp; " - " &amp; '2. ADAS issues list'!N$2:N$2070, 0)), "")</f>
        <v/>
      </c>
      <c r="E70" s="10" t="str" cm="1">
        <f t="array" ref="E70">IFERROR(INDEX('2. ADAS issues list'!D$2:D$2070,
               MATCH(TRIM(X70),
                     '2. ADAS issues list'!A$2:A$2070 &amp; " - " &amp; '2. ADAS issues list'!N$2:N$2070, 0)), "")</f>
        <v/>
      </c>
      <c r="F70" s="88" t="str" cm="1">
        <f t="array" ref="F70">IFERROR(INDEX('2. ADAS issues list'!F$2:F$2070,
               MATCH(TRIM(X70),
                     '2. ADAS issues list'!A$2:A$2070 &amp; " - " &amp; '2. ADAS issues list'!N$2:N$2070, 0)), "")</f>
        <v/>
      </c>
      <c r="G70" s="89" t="str" cm="1">
        <f t="array" ref="G70">IFERROR(INDEX('2. ADAS issues list'!G$2:G$2071,
               MATCH(TRIM(X70),
                     '2. ADAS issues list'!A$2:A$2070 &amp; " - " &amp; '2. ADAS issues list'!N$2:N$2070, 0)), "")</f>
        <v/>
      </c>
      <c r="H70" s="584" t="str" cm="1">
        <f t="array" ref="H70">IFERROR(INDEX('2. ADAS issues list'!P$2:P$2070,
               MATCH(TRIM(X70),
                     '2. ADAS issues list'!A$2:A$2070 &amp; " - " &amp; '2. ADAS issues list'!N$2:N$2070, 0)), "")</f>
        <v/>
      </c>
      <c r="I70" s="16" t="str">
        <f>IFERROR(VLOOKUP(H70,Route!$C$4:$R$66,7,0), "")</f>
        <v/>
      </c>
      <c r="J70" s="224" t="str" cm="1">
        <f t="array" ref="J70">IFERROR(INDEX('2. ADAS issues list'!N$2:N$2070,
               MATCH(TRUE,
                     INDEX(('2. ADAS issues list'!A$2:A$2070 &amp; " - " &amp; '2. ADAS issues list'!N$2:N$2070) = TRIM(X70), 0), 0)), "")</f>
        <v/>
      </c>
      <c r="K70" s="17" t="str">
        <f>IFERROR(VLOOKUP(H70,Route!$C$3:$R$66,8,0), "")</f>
        <v/>
      </c>
      <c r="L70" s="17" t="str">
        <f t="shared" si="22"/>
        <v/>
      </c>
      <c r="M70" s="17" t="str">
        <f>IFERROR(VLOOKUP(H70,Route!$C$3:$R$66,10,0), "")</f>
        <v/>
      </c>
      <c r="N70" s="17" t="str">
        <f t="shared" si="23"/>
        <v/>
      </c>
      <c r="O70" s="17" t="str">
        <f>IFERROR(VLOOKUP(H70,Route!$C$3:$R$66,12,0), "")</f>
        <v/>
      </c>
      <c r="P70" s="17" t="str">
        <f t="shared" si="24"/>
        <v/>
      </c>
      <c r="Q70" s="17" t="str">
        <f>IFERROR(VLOOKUP(H70,Route!$C$3:$R$66,14,0), "")</f>
        <v/>
      </c>
      <c r="R70" s="17" t="str">
        <f t="shared" si="25"/>
        <v/>
      </c>
      <c r="S70" s="584" t="str" cm="1">
        <f t="array" ref="S70">IFERROR(INDEX('2. ADAS issues list'!Q$2:Q$2070,
               MATCH(TRUE,
                     INDEX(('2. ADAS issues list'!A$2:A$2070 &amp; " - " &amp; '2. ADAS issues list'!N$2:N$2070) = TRIM(X70), 0), 0)), "")</f>
        <v/>
      </c>
      <c r="T70" s="592" t="str">
        <f t="shared" si="26"/>
        <v/>
      </c>
      <c r="U70" s="593" t="str" cm="1">
        <f t="array" ref="U70">_xlfn.IFS(T70="", "", T70&gt;=0.9, "OK", T70&lt;0.9, "NOK")</f>
        <v/>
      </c>
      <c r="W70" t="e">
        <f t="shared" si="20"/>
        <v>#VALUE!</v>
      </c>
      <c r="X70" s="232"/>
      <c r="Y70" t="str">
        <f t="shared" si="21"/>
        <v>-</v>
      </c>
    </row>
    <row r="71" spans="3:25" ht="15.6">
      <c r="C71" s="11" t="str" cm="1">
        <f t="array" ref="C71">IFERROR(INDEX('2. ADAS issues list'!B$2:B$2070,
               MATCH(TRUE,
                     ('2. ADAS issues list'!A$2:A$2070 &amp; " - " &amp; '2. ADAS issues list'!N$2:N$2070) = TRIM(X71), 0)), "")</f>
        <v/>
      </c>
      <c r="D71" s="10" t="str" cm="1">
        <f t="array" ref="D71">IFERROR(INDEX('2. ADAS issues list'!C$2:C$2070,
               MATCH(TRIM(X71),
                     '2. ADAS issues list'!A$2:A$2070 &amp; " - " &amp; '2. ADAS issues list'!N$2:N$2070, 0)), "")</f>
        <v/>
      </c>
      <c r="E71" s="10" t="str" cm="1">
        <f t="array" ref="E71">IFERROR(INDEX('2. ADAS issues list'!D$2:D$2070,
               MATCH(TRIM(X71),
                     '2. ADAS issues list'!A$2:A$2070 &amp; " - " &amp; '2. ADAS issues list'!N$2:N$2070, 0)), "")</f>
        <v/>
      </c>
      <c r="F71" s="88" t="str" cm="1">
        <f t="array" ref="F71">IFERROR(INDEX('2. ADAS issues list'!F$2:F$2070,
               MATCH(TRIM(X71),
                     '2. ADAS issues list'!A$2:A$2070 &amp; " - " &amp; '2. ADAS issues list'!N$2:N$2070, 0)), "")</f>
        <v/>
      </c>
      <c r="G71" s="89" t="str" cm="1">
        <f t="array" ref="G71">IFERROR(INDEX('2. ADAS issues list'!G$2:G$2071,
               MATCH(TRIM(X71),
                     '2. ADAS issues list'!A$2:A$2070 &amp; " - " &amp; '2. ADAS issues list'!N$2:N$2070, 0)), "")</f>
        <v/>
      </c>
      <c r="H71" s="584" t="str" cm="1">
        <f t="array" ref="H71">IFERROR(INDEX('2. ADAS issues list'!P$2:P$2070,
               MATCH(TRIM(X71),
                     '2. ADAS issues list'!A$2:A$2070 &amp; " - " &amp; '2. ADAS issues list'!N$2:N$2070, 0)), "")</f>
        <v/>
      </c>
      <c r="I71" s="16" t="str">
        <f>IFERROR(VLOOKUP(H71,Route!$C$4:$R$66,7,0), "")</f>
        <v/>
      </c>
      <c r="J71" s="224" t="str" cm="1">
        <f t="array" ref="J71">IFERROR(INDEX('2. ADAS issues list'!N$2:N$2070,
               MATCH(TRUE,
                     INDEX(('2. ADAS issues list'!A$2:A$2070 &amp; " - " &amp; '2. ADAS issues list'!N$2:N$2070) = TRIM(X71), 0), 0)), "")</f>
        <v/>
      </c>
      <c r="K71" s="17" t="str">
        <f>IFERROR(VLOOKUP(H71,Route!$C$3:$R$66,8,0), "")</f>
        <v/>
      </c>
      <c r="L71" s="17" t="str">
        <f t="shared" si="22"/>
        <v/>
      </c>
      <c r="M71" s="17" t="str">
        <f>IFERROR(VLOOKUP(H71,Route!$C$3:$R$66,10,0), "")</f>
        <v/>
      </c>
      <c r="N71" s="17" t="str">
        <f t="shared" si="23"/>
        <v/>
      </c>
      <c r="O71" s="17" t="str">
        <f>IFERROR(VLOOKUP(H71,Route!$C$3:$R$66,12,0), "")</f>
        <v/>
      </c>
      <c r="P71" s="17" t="str">
        <f t="shared" si="24"/>
        <v/>
      </c>
      <c r="Q71" s="17" t="str">
        <f>IFERROR(VLOOKUP(H71,Route!$C$3:$R$66,14,0), "")</f>
        <v/>
      </c>
      <c r="R71" s="17" t="str">
        <f t="shared" si="25"/>
        <v/>
      </c>
      <c r="S71" s="584" t="str" cm="1">
        <f t="array" ref="S71">IFERROR(INDEX('2. ADAS issues list'!Q$2:Q$2070,
               MATCH(TRUE,
                     INDEX(('2. ADAS issues list'!A$2:A$2070 &amp; " - " &amp; '2. ADAS issues list'!N$2:N$2070) = TRIM(X71), 0), 0)), "")</f>
        <v/>
      </c>
      <c r="T71" s="592" t="str">
        <f t="shared" si="26"/>
        <v/>
      </c>
      <c r="U71" s="593" t="str" cm="1">
        <f t="array" ref="U71">_xlfn.IFS(T71="", "", T71&gt;=0.9, "OK", T71&lt;0.9, "NOK")</f>
        <v/>
      </c>
      <c r="W71" t="e">
        <f t="shared" si="20"/>
        <v>#VALUE!</v>
      </c>
      <c r="X71" s="232"/>
      <c r="Y71" t="str">
        <f t="shared" si="21"/>
        <v>-</v>
      </c>
    </row>
    <row r="72" spans="3:25" ht="15.6">
      <c r="C72" s="11" t="str" cm="1">
        <f t="array" ref="C72">IFERROR(INDEX('2. ADAS issues list'!B$2:B$2070,
               MATCH(TRUE,
                     ('2. ADAS issues list'!A$2:A$2070 &amp; " - " &amp; '2. ADAS issues list'!N$2:N$2070) = TRIM(X72), 0)), "")</f>
        <v/>
      </c>
      <c r="D72" s="10" t="str" cm="1">
        <f t="array" ref="D72">IFERROR(INDEX('2. ADAS issues list'!C$2:C$2070,
               MATCH(TRIM(X72),
                     '2. ADAS issues list'!A$2:A$2070 &amp; " - " &amp; '2. ADAS issues list'!N$2:N$2070, 0)), "")</f>
        <v/>
      </c>
      <c r="E72" s="10" t="str" cm="1">
        <f t="array" ref="E72">IFERROR(INDEX('2. ADAS issues list'!D$2:D$2070,
               MATCH(TRIM(X72),
                     '2. ADAS issues list'!A$2:A$2070 &amp; " - " &amp; '2. ADAS issues list'!N$2:N$2070, 0)), "")</f>
        <v/>
      </c>
      <c r="F72" s="88" t="str" cm="1">
        <f t="array" ref="F72">IFERROR(INDEX('2. ADAS issues list'!F$2:F$2070,
               MATCH(TRIM(X72),
                     '2. ADAS issues list'!A$2:A$2070 &amp; " - " &amp; '2. ADAS issues list'!N$2:N$2070, 0)), "")</f>
        <v/>
      </c>
      <c r="G72" s="89" t="str" cm="1">
        <f t="array" ref="G72">IFERROR(INDEX('2. ADAS issues list'!G$2:G$2071,
               MATCH(TRIM(X72),
                     '2. ADAS issues list'!A$2:A$2070 &amp; " - " &amp; '2. ADAS issues list'!N$2:N$2070, 0)), "")</f>
        <v/>
      </c>
      <c r="H72" s="584" t="str" cm="1">
        <f t="array" ref="H72">IFERROR(INDEX('2. ADAS issues list'!P$2:P$2070,
               MATCH(TRIM(X72),
                     '2. ADAS issues list'!A$2:A$2070 &amp; " - " &amp; '2. ADAS issues list'!N$2:N$2070, 0)), "")</f>
        <v/>
      </c>
      <c r="I72" s="16" t="str">
        <f>IFERROR(VLOOKUP(H72,Route!$C$4:$R$66,7,0), "")</f>
        <v/>
      </c>
      <c r="J72" s="224" t="str" cm="1">
        <f t="array" ref="J72">IFERROR(INDEX('2. ADAS issues list'!N$2:N$2070,
               MATCH(TRUE,
                     INDEX(('2. ADAS issues list'!A$2:A$2070 &amp; " - " &amp; '2. ADAS issues list'!N$2:N$2070) = TRIM(X72), 0), 0)), "")</f>
        <v/>
      </c>
      <c r="K72" s="17" t="str">
        <f>IFERROR(VLOOKUP(H72,Route!$C$3:$R$66,8,0), "")</f>
        <v/>
      </c>
      <c r="L72" s="17" t="str">
        <f t="shared" si="22"/>
        <v/>
      </c>
      <c r="M72" s="17" t="str">
        <f>IFERROR(VLOOKUP(H72,Route!$C$3:$R$66,10,0), "")</f>
        <v/>
      </c>
      <c r="N72" s="17" t="str">
        <f t="shared" si="23"/>
        <v/>
      </c>
      <c r="O72" s="17" t="str">
        <f>IFERROR(VLOOKUP(H72,Route!$C$3:$R$66,12,0), "")</f>
        <v/>
      </c>
      <c r="P72" s="17" t="str">
        <f t="shared" si="24"/>
        <v/>
      </c>
      <c r="Q72" s="17" t="str">
        <f>IFERROR(VLOOKUP(H72,Route!$C$3:$R$66,14,0), "")</f>
        <v/>
      </c>
      <c r="R72" s="17" t="str">
        <f t="shared" si="25"/>
        <v/>
      </c>
      <c r="S72" s="584" t="str" cm="1">
        <f t="array" ref="S72">IFERROR(INDEX('2. ADAS issues list'!Q$2:Q$2070,
               MATCH(TRUE,
                     INDEX(('2. ADAS issues list'!A$2:A$2070 &amp; " - " &amp; '2. ADAS issues list'!N$2:N$2070) = TRIM(X72), 0), 0)), "")</f>
        <v/>
      </c>
      <c r="T72" s="592" t="str">
        <f t="shared" si="26"/>
        <v/>
      </c>
      <c r="U72" s="593" t="str" cm="1">
        <f t="array" ref="U72">_xlfn.IFS(T72="", "", T72&gt;=0.9, "OK", T72&lt;0.9, "NOK")</f>
        <v/>
      </c>
      <c r="W72" t="e">
        <f t="shared" si="20"/>
        <v>#VALUE!</v>
      </c>
      <c r="X72" s="232"/>
      <c r="Y72" t="str">
        <f t="shared" si="21"/>
        <v>-</v>
      </c>
    </row>
    <row r="73" spans="3:25" ht="15.6">
      <c r="C73" s="11" t="str" cm="1">
        <f t="array" ref="C73">IFERROR(INDEX('2. ADAS issues list'!B$2:B$2070,
               MATCH(TRUE,
                     ('2. ADAS issues list'!A$2:A$2070 &amp; " - " &amp; '2. ADAS issues list'!N$2:N$2070) = TRIM(X73), 0)), "")</f>
        <v/>
      </c>
      <c r="D73" s="10" t="str" cm="1">
        <f t="array" ref="D73">IFERROR(INDEX('2. ADAS issues list'!C$2:C$2070,
               MATCH(TRIM(X73),
                     '2. ADAS issues list'!A$2:A$2070 &amp; " - " &amp; '2. ADAS issues list'!N$2:N$2070, 0)), "")</f>
        <v/>
      </c>
      <c r="E73" s="10" t="str" cm="1">
        <f t="array" ref="E73">IFERROR(INDEX('2. ADAS issues list'!D$2:D$2070,
               MATCH(TRIM(X73),
                     '2. ADAS issues list'!A$2:A$2070 &amp; " - " &amp; '2. ADAS issues list'!N$2:N$2070, 0)), "")</f>
        <v/>
      </c>
      <c r="F73" s="88" t="str" cm="1">
        <f t="array" ref="F73">IFERROR(INDEX('2. ADAS issues list'!F$2:F$2070,
               MATCH(TRIM(X73),
                     '2. ADAS issues list'!A$2:A$2070 &amp; " - " &amp; '2. ADAS issues list'!N$2:N$2070, 0)), "")</f>
        <v/>
      </c>
      <c r="G73" s="89" t="str" cm="1">
        <f t="array" ref="G73">IFERROR(INDEX('2. ADAS issues list'!G$2:G$2071,
               MATCH(TRIM(X73),
                     '2. ADAS issues list'!A$2:A$2070 &amp; " - " &amp; '2. ADAS issues list'!N$2:N$2070, 0)), "")</f>
        <v/>
      </c>
      <c r="H73" s="584" t="str" cm="1">
        <f t="array" ref="H73">IFERROR(INDEX('2. ADAS issues list'!P$2:P$2070,
               MATCH(TRIM(X73),
                     '2. ADAS issues list'!A$2:A$2070 &amp; " - " &amp; '2. ADAS issues list'!N$2:N$2070, 0)), "")</f>
        <v/>
      </c>
      <c r="I73" s="16" t="str">
        <f>IFERROR(VLOOKUP(H73,Route!$C$4:$R$66,7,0), "")</f>
        <v/>
      </c>
      <c r="J73" s="224" t="str" cm="1">
        <f t="array" ref="J73">IFERROR(INDEX('2. ADAS issues list'!N$2:N$2070,
               MATCH(TRUE,
                     INDEX(('2. ADAS issues list'!A$2:A$2070 &amp; " - " &amp; '2. ADAS issues list'!N$2:N$2070) = TRIM(X73), 0), 0)), "")</f>
        <v/>
      </c>
      <c r="K73" s="17" t="str">
        <f>IFERROR(VLOOKUP(H73,Route!$C$3:$R$66,8,0), "")</f>
        <v/>
      </c>
      <c r="L73" s="17" t="str">
        <f t="shared" si="22"/>
        <v/>
      </c>
      <c r="M73" s="17" t="str">
        <f>IFERROR(VLOOKUP(H73,Route!$C$3:$R$66,10,0), "")</f>
        <v/>
      </c>
      <c r="N73" s="17" t="str">
        <f t="shared" si="23"/>
        <v/>
      </c>
      <c r="O73" s="17" t="str">
        <f>IFERROR(VLOOKUP(H73,Route!$C$3:$R$66,12,0), "")</f>
        <v/>
      </c>
      <c r="P73" s="17" t="str">
        <f t="shared" si="24"/>
        <v/>
      </c>
      <c r="Q73" s="17" t="str">
        <f>IFERROR(VLOOKUP(H73,Route!$C$3:$R$66,14,0), "")</f>
        <v/>
      </c>
      <c r="R73" s="17" t="str">
        <f t="shared" si="25"/>
        <v/>
      </c>
      <c r="S73" s="584" t="str" cm="1">
        <f t="array" ref="S73">IFERROR(INDEX('2. ADAS issues list'!Q$2:Q$2070,
               MATCH(TRUE,
                     INDEX(('2. ADAS issues list'!A$2:A$2070 &amp; " - " &amp; '2. ADAS issues list'!N$2:N$2070) = TRIM(X73), 0), 0)), "")</f>
        <v/>
      </c>
      <c r="T73" s="592" t="str">
        <f t="shared" si="26"/>
        <v/>
      </c>
      <c r="U73" s="593" t="str" cm="1">
        <f t="array" ref="U73">_xlfn.IFS(T73="", "", T73&gt;=0.9, "OK", T73&lt;0.9, "NOK")</f>
        <v/>
      </c>
      <c r="W73" t="e">
        <f t="shared" si="20"/>
        <v>#VALUE!</v>
      </c>
      <c r="X73" s="232"/>
      <c r="Y73" t="str">
        <f t="shared" si="21"/>
        <v>-</v>
      </c>
    </row>
    <row r="74" spans="3:25" ht="15.6">
      <c r="C74" s="11" t="str" cm="1">
        <f t="array" ref="C74">IFERROR(INDEX('2. ADAS issues list'!B$2:B$2070,
               MATCH(TRUE,
                     ('2. ADAS issues list'!A$2:A$2070 &amp; " - " &amp; '2. ADAS issues list'!N$2:N$2070) = TRIM(X74), 0)), "")</f>
        <v/>
      </c>
      <c r="D74" s="10" t="str" cm="1">
        <f t="array" ref="D74">IFERROR(INDEX('2. ADAS issues list'!C$2:C$2070,
               MATCH(TRIM(X74),
                     '2. ADAS issues list'!A$2:A$2070 &amp; " - " &amp; '2. ADAS issues list'!N$2:N$2070, 0)), "")</f>
        <v/>
      </c>
      <c r="E74" s="10" t="str" cm="1">
        <f t="array" ref="E74">IFERROR(INDEX('2. ADAS issues list'!D$2:D$2070,
               MATCH(TRIM(X74),
                     '2. ADAS issues list'!A$2:A$2070 &amp; " - " &amp; '2. ADAS issues list'!N$2:N$2070, 0)), "")</f>
        <v/>
      </c>
      <c r="F74" s="88" t="str" cm="1">
        <f t="array" ref="F74">IFERROR(INDEX('2. ADAS issues list'!F$2:F$2070,
               MATCH(TRIM(X74),
                     '2. ADAS issues list'!A$2:A$2070 &amp; " - " &amp; '2. ADAS issues list'!N$2:N$2070, 0)), "")</f>
        <v/>
      </c>
      <c r="G74" s="89" t="str" cm="1">
        <f t="array" ref="G74">IFERROR(INDEX('2. ADAS issues list'!G$2:G$2071,
               MATCH(TRIM(X74),
                     '2. ADAS issues list'!A$2:A$2070 &amp; " - " &amp; '2. ADAS issues list'!N$2:N$2070, 0)), "")</f>
        <v/>
      </c>
      <c r="H74" s="584" t="str" cm="1">
        <f t="array" ref="H74">IFERROR(INDEX('2. ADAS issues list'!P$2:P$2070,
               MATCH(TRIM(X74),
                     '2. ADAS issues list'!A$2:A$2070 &amp; " - " &amp; '2. ADAS issues list'!N$2:N$2070, 0)), "")</f>
        <v/>
      </c>
      <c r="I74" s="16" t="str">
        <f>IFERROR(VLOOKUP(H74,Route!$C$4:$R$66,7,0), "")</f>
        <v/>
      </c>
      <c r="J74" s="224" t="str" cm="1">
        <f t="array" ref="J74">IFERROR(INDEX('2. ADAS issues list'!N$2:N$2070,
               MATCH(TRUE,
                     INDEX(('2. ADAS issues list'!A$2:A$2070 &amp; " - " &amp; '2. ADAS issues list'!N$2:N$2070) = TRIM(X74), 0), 0)), "")</f>
        <v/>
      </c>
      <c r="K74" s="17" t="str">
        <f>IFERROR(VLOOKUP(H74,Route!$C$3:$R$66,8,0), "")</f>
        <v/>
      </c>
      <c r="L74" s="17" t="str">
        <f t="shared" si="22"/>
        <v/>
      </c>
      <c r="M74" s="17" t="str">
        <f>IFERROR(VLOOKUP(H74,Route!$C$3:$R$66,10,0), "")</f>
        <v/>
      </c>
      <c r="N74" s="17" t="str">
        <f t="shared" si="23"/>
        <v/>
      </c>
      <c r="O74" s="17" t="str">
        <f>IFERROR(VLOOKUP(H74,Route!$C$3:$R$66,12,0), "")</f>
        <v/>
      </c>
      <c r="P74" s="17" t="str">
        <f t="shared" si="24"/>
        <v/>
      </c>
      <c r="Q74" s="17" t="str">
        <f>IFERROR(VLOOKUP(H74,Route!$C$3:$R$66,14,0), "")</f>
        <v/>
      </c>
      <c r="R74" s="17" t="str">
        <f t="shared" si="25"/>
        <v/>
      </c>
      <c r="S74" s="584" t="str" cm="1">
        <f t="array" ref="S74">IFERROR(INDEX('2. ADAS issues list'!Q$2:Q$2070,
               MATCH(TRUE,
                     INDEX(('2. ADAS issues list'!A$2:A$2070 &amp; " - " &amp; '2. ADAS issues list'!N$2:N$2070) = TRIM(X74), 0), 0)), "")</f>
        <v/>
      </c>
      <c r="T74" s="592" t="str">
        <f t="shared" si="26"/>
        <v/>
      </c>
      <c r="U74" s="593" t="str" cm="1">
        <f t="array" ref="U74">_xlfn.IFS(T74="", "", T74&gt;=0.9, "OK", T74&lt;0.9, "NOK")</f>
        <v/>
      </c>
      <c r="W74" t="e">
        <f t="shared" si="20"/>
        <v>#VALUE!</v>
      </c>
      <c r="X74" s="232"/>
      <c r="Y74" t="str">
        <f t="shared" si="21"/>
        <v>-</v>
      </c>
    </row>
    <row r="75" spans="3:25" ht="15.6">
      <c r="C75" s="11" t="str" cm="1">
        <f t="array" ref="C75">IFERROR(INDEX('2. ADAS issues list'!B$2:B$2070,
               MATCH(TRUE,
                     ('2. ADAS issues list'!A$2:A$2070 &amp; " - " &amp; '2. ADAS issues list'!N$2:N$2070) = TRIM(X75), 0)), "")</f>
        <v/>
      </c>
      <c r="D75" s="10" t="str" cm="1">
        <f t="array" ref="D75">IFERROR(INDEX('2. ADAS issues list'!C$2:C$2070,
               MATCH(TRIM(X75),
                     '2. ADAS issues list'!A$2:A$2070 &amp; " - " &amp; '2. ADAS issues list'!N$2:N$2070, 0)), "")</f>
        <v/>
      </c>
      <c r="E75" s="10" t="str" cm="1">
        <f t="array" ref="E75">IFERROR(INDEX('2. ADAS issues list'!D$2:D$2070,
               MATCH(TRIM(X75),
                     '2. ADAS issues list'!A$2:A$2070 &amp; " - " &amp; '2. ADAS issues list'!N$2:N$2070, 0)), "")</f>
        <v/>
      </c>
      <c r="F75" s="88" t="str" cm="1">
        <f t="array" ref="F75">IFERROR(INDEX('2. ADAS issues list'!F$2:F$2070,
               MATCH(TRIM(X75),
                     '2. ADAS issues list'!A$2:A$2070 &amp; " - " &amp; '2. ADAS issues list'!N$2:N$2070, 0)), "")</f>
        <v/>
      </c>
      <c r="G75" s="89" t="str" cm="1">
        <f t="array" ref="G75">IFERROR(INDEX('2. ADAS issues list'!G$2:G$2071,
               MATCH(TRIM(X75),
                     '2. ADAS issues list'!A$2:A$2070 &amp; " - " &amp; '2. ADAS issues list'!N$2:N$2070, 0)), "")</f>
        <v/>
      </c>
      <c r="H75" s="584" t="str" cm="1">
        <f t="array" ref="H75">IFERROR(INDEX('2. ADAS issues list'!P$2:P$2070,
               MATCH(TRIM(X75),
                     '2. ADAS issues list'!A$2:A$2070 &amp; " - " &amp; '2. ADAS issues list'!N$2:N$2070, 0)), "")</f>
        <v/>
      </c>
      <c r="I75" s="16" t="str">
        <f>IFERROR(VLOOKUP(H75,Route!$C$4:$R$66,7,0), "")</f>
        <v/>
      </c>
      <c r="J75" s="224" t="str" cm="1">
        <f t="array" ref="J75">IFERROR(INDEX('2. ADAS issues list'!N$2:N$2070,
               MATCH(TRUE,
                     INDEX(('2. ADAS issues list'!A$2:A$2070 &amp; " - " &amp; '2. ADAS issues list'!N$2:N$2070) = TRIM(X75), 0), 0)), "")</f>
        <v/>
      </c>
      <c r="K75" s="17" t="str">
        <f>IFERROR(VLOOKUP(H75,Route!$C$3:$R$66,8,0), "")</f>
        <v/>
      </c>
      <c r="L75" s="17" t="str">
        <f t="shared" si="22"/>
        <v/>
      </c>
      <c r="M75" s="17" t="str">
        <f>IFERROR(VLOOKUP(H75,Route!$C$3:$R$66,10,0), "")</f>
        <v/>
      </c>
      <c r="N75" s="17" t="str">
        <f t="shared" si="23"/>
        <v/>
      </c>
      <c r="O75" s="17" t="str">
        <f>IFERROR(VLOOKUP(H75,Route!$C$3:$R$66,12,0), "")</f>
        <v/>
      </c>
      <c r="P75" s="17" t="str">
        <f t="shared" si="24"/>
        <v/>
      </c>
      <c r="Q75" s="17" t="str">
        <f>IFERROR(VLOOKUP(H75,Route!$C$3:$R$66,14,0), "")</f>
        <v/>
      </c>
      <c r="R75" s="17" t="str">
        <f t="shared" si="25"/>
        <v/>
      </c>
      <c r="S75" s="584" t="str" cm="1">
        <f t="array" ref="S75">IFERROR(INDEX('2. ADAS issues list'!Q$2:Q$2070,
               MATCH(TRUE,
                     INDEX(('2. ADAS issues list'!A$2:A$2070 &amp; " - " &amp; '2. ADAS issues list'!N$2:N$2070) = TRIM(X75), 0), 0)), "")</f>
        <v/>
      </c>
      <c r="T75" s="592" t="str">
        <f t="shared" si="26"/>
        <v/>
      </c>
      <c r="U75" s="593" t="str" cm="1">
        <f t="array" ref="U75">_xlfn.IFS(T75="", "", T75&gt;=0.9, "OK", T75&lt;0.9, "NOK")</f>
        <v/>
      </c>
      <c r="W75" t="e">
        <f t="shared" si="20"/>
        <v>#VALUE!</v>
      </c>
      <c r="X75" s="232"/>
      <c r="Y75" t="str">
        <f t="shared" si="21"/>
        <v>-</v>
      </c>
    </row>
    <row r="76" spans="3:25" ht="15.6">
      <c r="C76" s="11" t="str" cm="1">
        <f t="array" ref="C76">IFERROR(INDEX('2. ADAS issues list'!B$2:B$2070,
               MATCH(TRUE,
                     ('2. ADAS issues list'!A$2:A$2070 &amp; " - " &amp; '2. ADAS issues list'!N$2:N$2070) = TRIM(X76), 0)), "")</f>
        <v/>
      </c>
      <c r="D76" s="10" t="str" cm="1">
        <f t="array" ref="D76">IFERROR(INDEX('2. ADAS issues list'!C$2:C$2070,
               MATCH(TRIM(X76),
                     '2. ADAS issues list'!A$2:A$2070 &amp; " - " &amp; '2. ADAS issues list'!N$2:N$2070, 0)), "")</f>
        <v/>
      </c>
      <c r="E76" s="10" t="str" cm="1">
        <f t="array" ref="E76">IFERROR(INDEX('2. ADAS issues list'!D$2:D$2070,
               MATCH(TRIM(X76),
                     '2. ADAS issues list'!A$2:A$2070 &amp; " - " &amp; '2. ADAS issues list'!N$2:N$2070, 0)), "")</f>
        <v/>
      </c>
      <c r="F76" s="88" t="str" cm="1">
        <f t="array" ref="F76">IFERROR(INDEX('2. ADAS issues list'!F$2:F$2070,
               MATCH(TRIM(X76),
                     '2. ADAS issues list'!A$2:A$2070 &amp; " - " &amp; '2. ADAS issues list'!N$2:N$2070, 0)), "")</f>
        <v/>
      </c>
      <c r="G76" s="89" t="str" cm="1">
        <f t="array" ref="G76">IFERROR(INDEX('2. ADAS issues list'!G$2:G$2071,
               MATCH(TRIM(X76),
                     '2. ADAS issues list'!A$2:A$2070 &amp; " - " &amp; '2. ADAS issues list'!N$2:N$2070, 0)), "")</f>
        <v/>
      </c>
      <c r="H76" s="584" t="str" cm="1">
        <f t="array" ref="H76">IFERROR(INDEX('2. ADAS issues list'!P$2:P$2070,
               MATCH(TRIM(X76),
                     '2. ADAS issues list'!A$2:A$2070 &amp; " - " &amp; '2. ADAS issues list'!N$2:N$2070, 0)), "")</f>
        <v/>
      </c>
      <c r="I76" s="16" t="str">
        <f>IFERROR(VLOOKUP(H76,Route!$C$4:$R$66,7,0), "")</f>
        <v/>
      </c>
      <c r="J76" s="224" t="str" cm="1">
        <f t="array" ref="J76">IFERROR(INDEX('2. ADAS issues list'!N$2:N$2070,
               MATCH(TRUE,
                     INDEX(('2. ADAS issues list'!A$2:A$2070 &amp; " - " &amp; '2. ADAS issues list'!N$2:N$2070) = TRIM(X76), 0), 0)), "")</f>
        <v/>
      </c>
      <c r="K76" s="17" t="str">
        <f>IFERROR(VLOOKUP(H76,Route!$C$3:$R$66,8,0), "")</f>
        <v/>
      </c>
      <c r="L76" s="17" t="str">
        <f t="shared" si="22"/>
        <v/>
      </c>
      <c r="M76" s="17" t="str">
        <f>IFERROR(VLOOKUP(H76,Route!$C$3:$R$66,10,0), "")</f>
        <v/>
      </c>
      <c r="N76" s="17" t="str">
        <f t="shared" si="23"/>
        <v/>
      </c>
      <c r="O76" s="17" t="str">
        <f>IFERROR(VLOOKUP(H76,Route!$C$3:$R$66,12,0), "")</f>
        <v/>
      </c>
      <c r="P76" s="17" t="str">
        <f t="shared" si="24"/>
        <v/>
      </c>
      <c r="Q76" s="17" t="str">
        <f>IFERROR(VLOOKUP(H76,Route!$C$3:$R$66,14,0), "")</f>
        <v/>
      </c>
      <c r="R76" s="17" t="str">
        <f t="shared" si="25"/>
        <v/>
      </c>
      <c r="S76" s="584" t="str" cm="1">
        <f t="array" ref="S76">IFERROR(INDEX('2. ADAS issues list'!Q$2:Q$2070,
               MATCH(TRUE,
                     INDEX(('2. ADAS issues list'!A$2:A$2070 &amp; " - " &amp; '2. ADAS issues list'!N$2:N$2070) = TRIM(X76), 0), 0)), "")</f>
        <v/>
      </c>
      <c r="T76" s="592" t="str">
        <f t="shared" si="26"/>
        <v/>
      </c>
      <c r="U76" s="593" t="str" cm="1">
        <f t="array" ref="U76">_xlfn.IFS(T76="", "", T76&gt;=0.9, "OK", T76&lt;0.9, "NOK")</f>
        <v/>
      </c>
      <c r="W76" t="e">
        <f t="shared" si="20"/>
        <v>#VALUE!</v>
      </c>
      <c r="X76" s="232"/>
      <c r="Y76" t="str">
        <f t="shared" si="21"/>
        <v>-</v>
      </c>
    </row>
    <row r="77" spans="3:25" ht="15.6">
      <c r="C77" s="11" t="str" cm="1">
        <f t="array" ref="C77">IFERROR(INDEX('2. ADAS issues list'!B$2:B$2070,
               MATCH(TRUE,
                     ('2. ADAS issues list'!A$2:A$2070 &amp; " - " &amp; '2. ADAS issues list'!N$2:N$2070) = TRIM(X77), 0)), "")</f>
        <v/>
      </c>
      <c r="D77" s="10" t="str" cm="1">
        <f t="array" ref="D77">IFERROR(INDEX('2. ADAS issues list'!C$2:C$2070,
               MATCH(TRIM(X77),
                     '2. ADAS issues list'!A$2:A$2070 &amp; " - " &amp; '2. ADAS issues list'!N$2:N$2070, 0)), "")</f>
        <v/>
      </c>
      <c r="E77" s="10" t="str" cm="1">
        <f t="array" ref="E77">IFERROR(INDEX('2. ADAS issues list'!D$2:D$2070,
               MATCH(TRIM(X77),
                     '2. ADAS issues list'!A$2:A$2070 &amp; " - " &amp; '2. ADAS issues list'!N$2:N$2070, 0)), "")</f>
        <v/>
      </c>
      <c r="F77" s="88" t="str" cm="1">
        <f t="array" ref="F77">IFERROR(INDEX('2. ADAS issues list'!F$2:F$2070,
               MATCH(TRIM(X77),
                     '2. ADAS issues list'!A$2:A$2070 &amp; " - " &amp; '2. ADAS issues list'!N$2:N$2070, 0)), "")</f>
        <v/>
      </c>
      <c r="G77" s="89" t="str" cm="1">
        <f t="array" ref="G77">IFERROR(INDEX('2. ADAS issues list'!G$2:G$2071,
               MATCH(TRIM(X77),
                     '2. ADAS issues list'!A$2:A$2070 &amp; " - " &amp; '2. ADAS issues list'!N$2:N$2070, 0)), "")</f>
        <v/>
      </c>
      <c r="H77" s="584" t="str" cm="1">
        <f t="array" ref="H77">IFERROR(INDEX('2. ADAS issues list'!P$2:P$2070,
               MATCH(TRIM(X77),
                     '2. ADAS issues list'!A$2:A$2070 &amp; " - " &amp; '2. ADAS issues list'!N$2:N$2070, 0)), "")</f>
        <v/>
      </c>
      <c r="I77" s="16" t="str">
        <f>IFERROR(VLOOKUP(H77,Route!$C$4:$R$66,7,0), "")</f>
        <v/>
      </c>
      <c r="J77" s="224" t="str" cm="1">
        <f t="array" ref="J77">IFERROR(INDEX('2. ADAS issues list'!N$2:N$2070,
               MATCH(TRUE,
                     INDEX(('2. ADAS issues list'!A$2:A$2070 &amp; " - " &amp; '2. ADAS issues list'!N$2:N$2070) = TRIM(X77), 0), 0)), "")</f>
        <v/>
      </c>
      <c r="K77" s="17" t="str">
        <f>IFERROR(VLOOKUP(H77,Route!$C$3:$R$66,8,0), "")</f>
        <v/>
      </c>
      <c r="L77" s="17" t="str">
        <f t="shared" si="22"/>
        <v/>
      </c>
      <c r="M77" s="17" t="str">
        <f>IFERROR(VLOOKUP(H77,Route!$C$3:$R$66,10,0), "")</f>
        <v/>
      </c>
      <c r="N77" s="17" t="str">
        <f t="shared" si="23"/>
        <v/>
      </c>
      <c r="O77" s="17" t="str">
        <f>IFERROR(VLOOKUP(H77,Route!$C$3:$R$66,12,0), "")</f>
        <v/>
      </c>
      <c r="P77" s="17" t="str">
        <f t="shared" si="24"/>
        <v/>
      </c>
      <c r="Q77" s="17" t="str">
        <f>IFERROR(VLOOKUP(H77,Route!$C$3:$R$66,14,0), "")</f>
        <v/>
      </c>
      <c r="R77" s="17" t="str">
        <f t="shared" si="25"/>
        <v/>
      </c>
      <c r="S77" s="584" t="str" cm="1">
        <f t="array" ref="S77">IFERROR(INDEX('2. ADAS issues list'!Q$2:Q$2070,
               MATCH(TRUE,
                     INDEX(('2. ADAS issues list'!A$2:A$2070 &amp; " - " &amp; '2. ADAS issues list'!N$2:N$2070) = TRIM(X77), 0), 0)), "")</f>
        <v/>
      </c>
      <c r="T77" s="592" t="str">
        <f t="shared" si="26"/>
        <v/>
      </c>
      <c r="U77" s="593" t="str" cm="1">
        <f t="array" ref="U77">_xlfn.IFS(T77="", "", T77&gt;=0.9, "OK", T77&lt;0.9, "NOK")</f>
        <v/>
      </c>
      <c r="W77" t="e">
        <f t="shared" si="20"/>
        <v>#VALUE!</v>
      </c>
      <c r="X77" s="232"/>
      <c r="Y77" t="str">
        <f t="shared" si="21"/>
        <v>-</v>
      </c>
    </row>
    <row r="78" spans="3:25" ht="15.6">
      <c r="C78" s="11" t="str" cm="1">
        <f t="array" ref="C78">IFERROR(INDEX('2. ADAS issues list'!B$2:B$2070,
               MATCH(TRUE,
                     ('2. ADAS issues list'!A$2:A$2070 &amp; " - " &amp; '2. ADAS issues list'!N$2:N$2070) = TRIM(X78), 0)), "")</f>
        <v/>
      </c>
      <c r="D78" s="10" t="str" cm="1">
        <f t="array" ref="D78">IFERROR(INDEX('2. ADAS issues list'!C$2:C$2070,
               MATCH(TRIM(X78),
                     '2. ADAS issues list'!A$2:A$2070 &amp; " - " &amp; '2. ADAS issues list'!N$2:N$2070, 0)), "")</f>
        <v/>
      </c>
      <c r="E78" s="10" t="str" cm="1">
        <f t="array" ref="E78">IFERROR(INDEX('2. ADAS issues list'!D$2:D$2070,
               MATCH(TRIM(X78),
                     '2. ADAS issues list'!A$2:A$2070 &amp; " - " &amp; '2. ADAS issues list'!N$2:N$2070, 0)), "")</f>
        <v/>
      </c>
      <c r="F78" s="88" t="str" cm="1">
        <f t="array" ref="F78">IFERROR(INDEX('2. ADAS issues list'!F$2:F$2070,
               MATCH(TRIM(X78),
                     '2. ADAS issues list'!A$2:A$2070 &amp; " - " &amp; '2. ADAS issues list'!N$2:N$2070, 0)), "")</f>
        <v/>
      </c>
      <c r="G78" s="89" t="str" cm="1">
        <f t="array" ref="G78">IFERROR(INDEX('2. ADAS issues list'!G$2:G$2071,
               MATCH(TRIM(X78),
                     '2. ADAS issues list'!A$2:A$2070 &amp; " - " &amp; '2. ADAS issues list'!N$2:N$2070, 0)), "")</f>
        <v/>
      </c>
      <c r="H78" s="584" t="str" cm="1">
        <f t="array" ref="H78">IFERROR(INDEX('2. ADAS issues list'!P$2:P$2070,
               MATCH(TRIM(X78),
                     '2. ADAS issues list'!A$2:A$2070 &amp; " - " &amp; '2. ADAS issues list'!N$2:N$2070, 0)), "")</f>
        <v/>
      </c>
      <c r="I78" s="16" t="str">
        <f>IFERROR(VLOOKUP(H78,Route!$C$4:$R$66,7,0), "")</f>
        <v/>
      </c>
      <c r="J78" s="224" t="str" cm="1">
        <f t="array" ref="J78">IFERROR(INDEX('2. ADAS issues list'!N$2:N$2070,
               MATCH(TRUE,
                     INDEX(('2. ADAS issues list'!A$2:A$2070 &amp; " - " &amp; '2. ADAS issues list'!N$2:N$2070) = TRIM(X78), 0), 0)), "")</f>
        <v/>
      </c>
      <c r="K78" s="17" t="str">
        <f>IFERROR(VLOOKUP(H78,Route!$C$3:$R$66,8,0), "")</f>
        <v/>
      </c>
      <c r="L78" s="17" t="str">
        <f t="shared" si="22"/>
        <v/>
      </c>
      <c r="M78" s="17" t="str">
        <f>IFERROR(VLOOKUP(H78,Route!$C$3:$R$66,10,0), "")</f>
        <v/>
      </c>
      <c r="N78" s="17" t="str">
        <f t="shared" si="23"/>
        <v/>
      </c>
      <c r="O78" s="17" t="str">
        <f>IFERROR(VLOOKUP(H78,Route!$C$3:$R$66,12,0), "")</f>
        <v/>
      </c>
      <c r="P78" s="17" t="str">
        <f t="shared" si="24"/>
        <v/>
      </c>
      <c r="Q78" s="17" t="str">
        <f>IFERROR(VLOOKUP(H78,Route!$C$3:$R$66,14,0), "")</f>
        <v/>
      </c>
      <c r="R78" s="17" t="str">
        <f t="shared" si="25"/>
        <v/>
      </c>
      <c r="S78" s="584" t="str" cm="1">
        <f t="array" ref="S78">IFERROR(INDEX('2. ADAS issues list'!Q$2:Q$2070,
               MATCH(TRUE,
                     INDEX(('2. ADAS issues list'!A$2:A$2070 &amp; " - " &amp; '2. ADAS issues list'!N$2:N$2070) = TRIM(X78), 0), 0)), "")</f>
        <v/>
      </c>
      <c r="T78" s="592" t="str">
        <f t="shared" si="26"/>
        <v/>
      </c>
      <c r="U78" s="593" t="str" cm="1">
        <f t="array" ref="U78">_xlfn.IFS(T78="", "", T78&gt;=0.9, "OK", T78&lt;0.9, "NOK")</f>
        <v/>
      </c>
      <c r="X78" s="232"/>
      <c r="Y78" t="str">
        <f t="shared" si="21"/>
        <v>-</v>
      </c>
    </row>
    <row r="79" spans="3:25" ht="15.6">
      <c r="C79" s="11" t="str" cm="1">
        <f t="array" ref="C79">IFERROR(INDEX('2. ADAS issues list'!B$2:B$2070,
               MATCH(TRUE,
                     ('2. ADAS issues list'!A$2:A$2070 &amp; " - " &amp; '2. ADAS issues list'!N$2:N$2070) = TRIM(X79), 0)), "")</f>
        <v/>
      </c>
      <c r="D79" s="10" t="str" cm="1">
        <f t="array" ref="D79">IFERROR(INDEX('2. ADAS issues list'!C$2:C$2070,
               MATCH(TRIM(X79),
                     '2. ADAS issues list'!A$2:A$2070 &amp; " - " &amp; '2. ADAS issues list'!N$2:N$2070, 0)), "")</f>
        <v/>
      </c>
      <c r="E79" s="10" t="str" cm="1">
        <f t="array" ref="E79">IFERROR(INDEX('2. ADAS issues list'!D$2:D$2070,
               MATCH(TRIM(X79),
                     '2. ADAS issues list'!A$2:A$2070 &amp; " - " &amp; '2. ADAS issues list'!N$2:N$2070, 0)), "")</f>
        <v/>
      </c>
      <c r="F79" s="88" t="str" cm="1">
        <f t="array" ref="F79">IFERROR(INDEX('2. ADAS issues list'!F$2:F$2070,
               MATCH(TRIM(X79),
                     '2. ADAS issues list'!A$2:A$2070 &amp; " - " &amp; '2. ADAS issues list'!N$2:N$2070, 0)), "")</f>
        <v/>
      </c>
      <c r="G79" s="89" t="str" cm="1">
        <f t="array" ref="G79">IFERROR(INDEX('2. ADAS issues list'!G$2:G$2071,
               MATCH(TRIM(X79),
                     '2. ADAS issues list'!A$2:A$2070 &amp; " - " &amp; '2. ADAS issues list'!N$2:N$2070, 0)), "")</f>
        <v/>
      </c>
      <c r="H79" s="584" t="str" cm="1">
        <f t="array" ref="H79">IFERROR(INDEX('2. ADAS issues list'!P$2:P$2070,
               MATCH(TRIM(X79),
                     '2. ADAS issues list'!A$2:A$2070 &amp; " - " &amp; '2. ADAS issues list'!N$2:N$2070, 0)), "")</f>
        <v/>
      </c>
      <c r="I79" s="16" t="str">
        <f>IFERROR(VLOOKUP(H79,Route!$C$4:$R$66,7,0), "")</f>
        <v/>
      </c>
      <c r="J79" s="224" t="str" cm="1">
        <f t="array" ref="J79">IFERROR(INDEX('2. ADAS issues list'!N$2:N$2070,
               MATCH(TRUE,
                     INDEX(('2. ADAS issues list'!A$2:A$2070 &amp; " - " &amp; '2. ADAS issues list'!N$2:N$2070) = TRIM(X79), 0), 0)), "")</f>
        <v/>
      </c>
      <c r="K79" s="17" t="str">
        <f>IFERROR(VLOOKUP(H79,Route!$C$3:$R$66,8,0), "")</f>
        <v/>
      </c>
      <c r="L79" s="17" t="str">
        <f t="shared" si="22"/>
        <v/>
      </c>
      <c r="M79" s="17" t="str">
        <f>IFERROR(VLOOKUP(H79,Route!$C$3:$R$66,10,0), "")</f>
        <v/>
      </c>
      <c r="N79" s="17" t="str">
        <f t="shared" si="23"/>
        <v/>
      </c>
      <c r="O79" s="17" t="str">
        <f>IFERROR(VLOOKUP(H79,Route!$C$3:$R$66,12,0), "")</f>
        <v/>
      </c>
      <c r="P79" s="17" t="str">
        <f t="shared" si="24"/>
        <v/>
      </c>
      <c r="Q79" s="17" t="str">
        <f>IFERROR(VLOOKUP(H79,Route!$C$3:$R$66,14,0), "")</f>
        <v/>
      </c>
      <c r="R79" s="17" t="str">
        <f t="shared" si="25"/>
        <v/>
      </c>
      <c r="S79" s="584" t="str" cm="1">
        <f t="array" ref="S79">IFERROR(INDEX('2. ADAS issues list'!Q$2:Q$2070,
               MATCH(TRUE,
                     INDEX(('2. ADAS issues list'!A$2:A$2070 &amp; " - " &amp; '2. ADAS issues list'!N$2:N$2070) = TRIM(X79), 0), 0)), "")</f>
        <v/>
      </c>
      <c r="T79" s="592" t="str">
        <f t="shared" si="26"/>
        <v/>
      </c>
      <c r="U79" s="593" t="str" cm="1">
        <f t="array" ref="U79">_xlfn.IFS(T79="", "", T79&gt;=0.9, "OK", T79&lt;0.9, "NOK")</f>
        <v/>
      </c>
      <c r="X79" s="232"/>
      <c r="Y79" t="str">
        <f t="shared" si="21"/>
        <v>-</v>
      </c>
    </row>
    <row r="80" spans="3:25" ht="15.6">
      <c r="C80" s="11" t="str" cm="1">
        <f t="array" ref="C80">IFERROR(INDEX('2. ADAS issues list'!B$2:B$2070,
               MATCH(TRUE,
                     ('2. ADAS issues list'!A$2:A$2070 &amp; " - " &amp; '2. ADAS issues list'!N$2:N$2070) = TRIM(X80), 0)), "")</f>
        <v/>
      </c>
      <c r="D80" s="10" t="str" cm="1">
        <f t="array" ref="D80">IFERROR(INDEX('2. ADAS issues list'!C$2:C$2070,
               MATCH(TRIM(X80),
                     '2. ADAS issues list'!A$2:A$2070 &amp; " - " &amp; '2. ADAS issues list'!N$2:N$2070, 0)), "")</f>
        <v/>
      </c>
      <c r="E80" s="10" t="str" cm="1">
        <f t="array" ref="E80">IFERROR(INDEX('2. ADAS issues list'!D$2:D$2070,
               MATCH(TRIM(X80),
                     '2. ADAS issues list'!A$2:A$2070 &amp; " - " &amp; '2. ADAS issues list'!N$2:N$2070, 0)), "")</f>
        <v/>
      </c>
      <c r="F80" s="88" t="str" cm="1">
        <f t="array" ref="F80">IFERROR(INDEX('2. ADAS issues list'!F$2:F$2070,
               MATCH(TRIM(X80),
                     '2. ADAS issues list'!A$2:A$2070 &amp; " - " &amp; '2. ADAS issues list'!N$2:N$2070, 0)), "")</f>
        <v/>
      </c>
      <c r="G80" s="89" t="str" cm="1">
        <f t="array" ref="G80">IFERROR(INDEX('2. ADAS issues list'!G$2:G$2071,
               MATCH(TRIM(X80),
                     '2. ADAS issues list'!A$2:A$2070 &amp; " - " &amp; '2. ADAS issues list'!N$2:N$2070, 0)), "")</f>
        <v/>
      </c>
      <c r="H80" s="584" t="str" cm="1">
        <f t="array" ref="H80">IFERROR(INDEX('2. ADAS issues list'!P$2:P$2070,
               MATCH(TRIM(X80),
                     '2. ADAS issues list'!A$2:A$2070 &amp; " - " &amp; '2. ADAS issues list'!N$2:N$2070, 0)), "")</f>
        <v/>
      </c>
      <c r="I80" s="16" t="str">
        <f>IFERROR(VLOOKUP(H80,Route!$C$4:$R$66,7,0), "")</f>
        <v/>
      </c>
      <c r="J80" s="224" t="str" cm="1">
        <f t="array" ref="J80">IFERROR(INDEX('2. ADAS issues list'!N$2:N$2070,
               MATCH(TRUE,
                     INDEX(('2. ADAS issues list'!A$2:A$2070 &amp; " - " &amp; '2. ADAS issues list'!N$2:N$2070) = TRIM(X80), 0), 0)), "")</f>
        <v/>
      </c>
      <c r="K80" s="17" t="str">
        <f>IFERROR(VLOOKUP(H80,Route!$C$3:$R$66,8,0), "")</f>
        <v/>
      </c>
      <c r="L80" s="17" t="str">
        <f t="shared" si="22"/>
        <v/>
      </c>
      <c r="M80" s="17" t="str">
        <f>IFERROR(VLOOKUP(H80,Route!$C$3:$R$66,10,0), "")</f>
        <v/>
      </c>
      <c r="N80" s="17" t="str">
        <f t="shared" si="23"/>
        <v/>
      </c>
      <c r="O80" s="17" t="str">
        <f>IFERROR(VLOOKUP(H80,Route!$C$3:$R$66,12,0), "")</f>
        <v/>
      </c>
      <c r="P80" s="17" t="str">
        <f t="shared" si="24"/>
        <v/>
      </c>
      <c r="Q80" s="17" t="str">
        <f>IFERROR(VLOOKUP(H80,Route!$C$3:$R$66,14,0), "")</f>
        <v/>
      </c>
      <c r="R80" s="17" t="str">
        <f t="shared" si="25"/>
        <v/>
      </c>
      <c r="S80" s="584" t="str" cm="1">
        <f t="array" ref="S80">IFERROR(INDEX('2. ADAS issues list'!Q$2:Q$2070,
               MATCH(TRUE,
                     INDEX(('2. ADAS issues list'!A$2:A$2070 &amp; " - " &amp; '2. ADAS issues list'!N$2:N$2070) = TRIM(X80), 0), 0)), "")</f>
        <v/>
      </c>
      <c r="T80" s="592" t="str">
        <f t="shared" si="26"/>
        <v/>
      </c>
      <c r="U80" s="593" t="str" cm="1">
        <f t="array" ref="U80">_xlfn.IFS(T80="", "", T80&gt;=0.9, "OK", T80&lt;0.9, "NOK")</f>
        <v/>
      </c>
      <c r="X80" s="232"/>
      <c r="Y80" t="str">
        <f t="shared" si="21"/>
        <v>-</v>
      </c>
    </row>
    <row r="81" spans="3:25" ht="15.6">
      <c r="C81" s="11" t="str" cm="1">
        <f t="array" ref="C81">IFERROR(INDEX('2. ADAS issues list'!B$2:B$2070,
               MATCH(TRUE,
                     ('2. ADAS issues list'!A$2:A$2070 &amp; " - " &amp; '2. ADAS issues list'!N$2:N$2070) = TRIM(X81), 0)), "")</f>
        <v/>
      </c>
      <c r="D81" s="10" t="str" cm="1">
        <f t="array" ref="D81">IFERROR(INDEX('2. ADAS issues list'!C$2:C$2070,
               MATCH(TRIM(X81),
                     '2. ADAS issues list'!A$2:A$2070 &amp; " - " &amp; '2. ADAS issues list'!N$2:N$2070, 0)), "")</f>
        <v/>
      </c>
      <c r="E81" s="10" t="str" cm="1">
        <f t="array" ref="E81">IFERROR(INDEX('2. ADAS issues list'!D$2:D$2070,
               MATCH(TRIM(X81),
                     '2. ADAS issues list'!A$2:A$2070 &amp; " - " &amp; '2. ADAS issues list'!N$2:N$2070, 0)), "")</f>
        <v/>
      </c>
      <c r="F81" s="88" t="str" cm="1">
        <f t="array" ref="F81">IFERROR(INDEX('2. ADAS issues list'!F$2:F$2070,
               MATCH(TRIM(X81),
                     '2. ADAS issues list'!A$2:A$2070 &amp; " - " &amp; '2. ADAS issues list'!N$2:N$2070, 0)), "")</f>
        <v/>
      </c>
      <c r="G81" s="89" t="str" cm="1">
        <f t="array" ref="G81">IFERROR(INDEX('2. ADAS issues list'!G$2:G$2071,
               MATCH(TRIM(X81),
                     '2. ADAS issues list'!A$2:A$2070 &amp; " - " &amp; '2. ADAS issues list'!N$2:N$2070, 0)), "")</f>
        <v/>
      </c>
      <c r="H81" s="584" t="str" cm="1">
        <f t="array" ref="H81">IFERROR(INDEX('2. ADAS issues list'!P$2:P$2070,
               MATCH(TRIM(X81),
                     '2. ADAS issues list'!A$2:A$2070 &amp; " - " &amp; '2. ADAS issues list'!N$2:N$2070, 0)), "")</f>
        <v/>
      </c>
      <c r="I81" s="16" t="str">
        <f>IFERROR(VLOOKUP(H81,Route!$C$4:$R$66,7,0), "")</f>
        <v/>
      </c>
      <c r="J81" s="224" t="str" cm="1">
        <f t="array" ref="J81">IFERROR(INDEX('2. ADAS issues list'!N$2:N$2070,
               MATCH(TRUE,
                     INDEX(('2. ADAS issues list'!A$2:A$2070 &amp; " - " &amp; '2. ADAS issues list'!N$2:N$2070) = TRIM(X81), 0), 0)), "")</f>
        <v/>
      </c>
      <c r="K81" s="17" t="str">
        <f>IFERROR(VLOOKUP(H81,Route!$C$3:$R$66,8,0), "")</f>
        <v/>
      </c>
      <c r="L81" s="17" t="str">
        <f t="shared" si="22"/>
        <v/>
      </c>
      <c r="M81" s="17" t="str">
        <f>IFERROR(VLOOKUP(H81,Route!$C$3:$R$66,10,0), "")</f>
        <v/>
      </c>
      <c r="N81" s="17" t="str">
        <f t="shared" si="23"/>
        <v/>
      </c>
      <c r="O81" s="17" t="str">
        <f>IFERROR(VLOOKUP(H81,Route!$C$3:$R$66,12,0), "")</f>
        <v/>
      </c>
      <c r="P81" s="17" t="str">
        <f t="shared" si="24"/>
        <v/>
      </c>
      <c r="Q81" s="17" t="str">
        <f>IFERROR(VLOOKUP(H81,Route!$C$3:$R$66,14,0), "")</f>
        <v/>
      </c>
      <c r="R81" s="17" t="str">
        <f t="shared" si="25"/>
        <v/>
      </c>
      <c r="S81" s="584" t="str" cm="1">
        <f t="array" ref="S81">IFERROR(INDEX('2. ADAS issues list'!Q$2:Q$2070,
               MATCH(TRUE,
                     INDEX(('2. ADAS issues list'!A$2:A$2070 &amp; " - " &amp; '2. ADAS issues list'!N$2:N$2070) = TRIM(X81), 0), 0)), "")</f>
        <v/>
      </c>
      <c r="T81" s="592" t="str">
        <f t="shared" si="26"/>
        <v/>
      </c>
      <c r="U81" s="593" t="str" cm="1">
        <f t="array" ref="U81">_xlfn.IFS(T81="", "", T81&gt;=0.9, "OK", T81&lt;0.9, "NOK")</f>
        <v/>
      </c>
      <c r="X81" s="232"/>
      <c r="Y81" t="str">
        <f t="shared" si="21"/>
        <v>-</v>
      </c>
    </row>
    <row r="82" spans="3:25" ht="15.6">
      <c r="C82" s="11" t="str" cm="1">
        <f t="array" ref="C82">IFERROR(INDEX('2. ADAS issues list'!B$2:B$2070,
               MATCH(TRUE,
                     ('2. ADAS issues list'!A$2:A$2070 &amp; " - " &amp; '2. ADAS issues list'!N$2:N$2070) = TRIM(X82), 0)), "")</f>
        <v/>
      </c>
      <c r="D82" s="10" t="str" cm="1">
        <f t="array" ref="D82">IFERROR(INDEX('2. ADAS issues list'!C$2:C$2070,
               MATCH(TRIM(X82),
                     '2. ADAS issues list'!A$2:A$2070 &amp; " - " &amp; '2. ADAS issues list'!N$2:N$2070, 0)), "")</f>
        <v/>
      </c>
      <c r="E82" s="10" t="str" cm="1">
        <f t="array" ref="E82">IFERROR(INDEX('2. ADAS issues list'!D$2:D$2070,
               MATCH(TRIM(X82),
                     '2. ADAS issues list'!A$2:A$2070 &amp; " - " &amp; '2. ADAS issues list'!N$2:N$2070, 0)), "")</f>
        <v/>
      </c>
      <c r="F82" s="88" t="str" cm="1">
        <f t="array" ref="F82">IFERROR(INDEX('2. ADAS issues list'!F$2:F$2070,
               MATCH(TRIM(X82),
                     '2. ADAS issues list'!A$2:A$2070 &amp; " - " &amp; '2. ADAS issues list'!N$2:N$2070, 0)), "")</f>
        <v/>
      </c>
      <c r="G82" s="89" t="str" cm="1">
        <f t="array" ref="G82">IFERROR(INDEX('2. ADAS issues list'!G$2:G$2071,
               MATCH(TRIM(X82),
                     '2. ADAS issues list'!A$2:A$2070 &amp; " - " &amp; '2. ADAS issues list'!N$2:N$2070, 0)), "")</f>
        <v/>
      </c>
      <c r="H82" s="584" t="str" cm="1">
        <f t="array" ref="H82">IFERROR(INDEX('2. ADAS issues list'!P$2:P$2070,
               MATCH(TRIM(X82),
                     '2. ADAS issues list'!A$2:A$2070 &amp; " - " &amp; '2. ADAS issues list'!N$2:N$2070, 0)), "")</f>
        <v/>
      </c>
      <c r="I82" s="16" t="str">
        <f>IFERROR(VLOOKUP(H82,Route!$C$4:$R$66,7,0), "")</f>
        <v/>
      </c>
      <c r="J82" s="224" t="str" cm="1">
        <f t="array" ref="J82">IFERROR(INDEX('2. ADAS issues list'!N$2:N$2070,
               MATCH(TRUE,
                     INDEX(('2. ADAS issues list'!A$2:A$2070 &amp; " - " &amp; '2. ADAS issues list'!N$2:N$2070) = TRIM(X82), 0), 0)), "")</f>
        <v/>
      </c>
      <c r="K82" s="17" t="str">
        <f>IFERROR(VLOOKUP(H82,Route!$C$3:$R$66,8,0), "")</f>
        <v/>
      </c>
      <c r="L82" s="17" t="str">
        <f t="shared" si="22"/>
        <v/>
      </c>
      <c r="M82" s="17" t="str">
        <f>IFERROR(VLOOKUP(H82,Route!$C$3:$R$66,10,0), "")</f>
        <v/>
      </c>
      <c r="N82" s="17" t="str">
        <f t="shared" si="23"/>
        <v/>
      </c>
      <c r="O82" s="17" t="str">
        <f>IFERROR(VLOOKUP(H82,Route!$C$3:$R$66,12,0), "")</f>
        <v/>
      </c>
      <c r="P82" s="17" t="str">
        <f t="shared" si="24"/>
        <v/>
      </c>
      <c r="Q82" s="17" t="str">
        <f>IFERROR(VLOOKUP(H82,Route!$C$3:$R$66,14,0), "")</f>
        <v/>
      </c>
      <c r="R82" s="17" t="str">
        <f t="shared" si="25"/>
        <v/>
      </c>
      <c r="S82" s="584" t="str" cm="1">
        <f t="array" ref="S82">IFERROR(INDEX('2. ADAS issues list'!Q$2:Q$2070,
               MATCH(TRUE,
                     INDEX(('2. ADAS issues list'!A$2:A$2070 &amp; " - " &amp; '2. ADAS issues list'!N$2:N$2070) = TRIM(X82), 0), 0)), "")</f>
        <v/>
      </c>
      <c r="T82" s="592" t="str">
        <f t="shared" si="26"/>
        <v/>
      </c>
      <c r="U82" s="593" t="str" cm="1">
        <f t="array" ref="U82">_xlfn.IFS(T82="", "", T82&gt;=0.9, "OK", T82&lt;0.9, "NOK")</f>
        <v/>
      </c>
      <c r="X82" s="232"/>
      <c r="Y82" t="str">
        <f t="shared" si="21"/>
        <v>-</v>
      </c>
    </row>
    <row r="83" spans="3:25" ht="15.6">
      <c r="C83" s="11" t="str" cm="1">
        <f t="array" ref="C83">IFERROR(INDEX('2. ADAS issues list'!B$2:B$2070,
               MATCH(TRUE,
                     ('2. ADAS issues list'!A$2:A$2070 &amp; " - " &amp; '2. ADAS issues list'!N$2:N$2070) = TRIM(X83), 0)), "")</f>
        <v/>
      </c>
      <c r="D83" s="10" t="str" cm="1">
        <f t="array" ref="D83">IFERROR(INDEX('2. ADAS issues list'!C$2:C$2070,
               MATCH(TRIM(X83),
                     '2. ADAS issues list'!A$2:A$2070 &amp; " - " &amp; '2. ADAS issues list'!N$2:N$2070, 0)), "")</f>
        <v/>
      </c>
      <c r="E83" s="10" t="str" cm="1">
        <f t="array" ref="E83">IFERROR(INDEX('2. ADAS issues list'!D$2:D$2070,
               MATCH(TRIM(X83),
                     '2. ADAS issues list'!A$2:A$2070 &amp; " - " &amp; '2. ADAS issues list'!N$2:N$2070, 0)), "")</f>
        <v/>
      </c>
      <c r="F83" s="88" t="str" cm="1">
        <f t="array" ref="F83">IFERROR(INDEX('2. ADAS issues list'!F$2:F$2070,
               MATCH(TRIM(X83),
                     '2. ADAS issues list'!A$2:A$2070 &amp; " - " &amp; '2. ADAS issues list'!N$2:N$2070, 0)), "")</f>
        <v/>
      </c>
      <c r="G83" s="89" t="str" cm="1">
        <f t="array" ref="G83">IFERROR(INDEX('2. ADAS issues list'!G$2:G$2071,
               MATCH(TRIM(X83),
                     '2. ADAS issues list'!A$2:A$2070 &amp; " - " &amp; '2. ADAS issues list'!N$2:N$2070, 0)), "")</f>
        <v/>
      </c>
      <c r="H83" s="584" t="str" cm="1">
        <f t="array" ref="H83">IFERROR(INDEX('2. ADAS issues list'!P$2:P$2070,
               MATCH(TRIM(X83),
                     '2. ADAS issues list'!A$2:A$2070 &amp; " - " &amp; '2. ADAS issues list'!N$2:N$2070, 0)), "")</f>
        <v/>
      </c>
      <c r="I83" s="16" t="str">
        <f>IFERROR(VLOOKUP(H83,Route!$C$4:$R$66,7,0), "")</f>
        <v/>
      </c>
      <c r="J83" s="224" t="str" cm="1">
        <f t="array" ref="J83">IFERROR(INDEX('2. ADAS issues list'!N$2:N$2070,
               MATCH(TRUE,
                     INDEX(('2. ADAS issues list'!A$2:A$2070 &amp; " - " &amp; '2. ADAS issues list'!N$2:N$2070) = TRIM(X83), 0), 0)), "")</f>
        <v/>
      </c>
      <c r="K83" s="17" t="str">
        <f>IFERROR(VLOOKUP(H83,Route!$C$3:$R$66,8,0), "")</f>
        <v/>
      </c>
      <c r="L83" s="17" t="str">
        <f t="shared" si="22"/>
        <v/>
      </c>
      <c r="M83" s="17" t="str">
        <f>IFERROR(VLOOKUP(H83,Route!$C$3:$R$66,10,0), "")</f>
        <v/>
      </c>
      <c r="N83" s="17" t="str">
        <f t="shared" si="23"/>
        <v/>
      </c>
      <c r="O83" s="17" t="str">
        <f>IFERROR(VLOOKUP(H83,Route!$C$3:$R$66,12,0), "")</f>
        <v/>
      </c>
      <c r="P83" s="17" t="str">
        <f t="shared" si="24"/>
        <v/>
      </c>
      <c r="Q83" s="17" t="str">
        <f>IFERROR(VLOOKUP(H83,Route!$C$3:$R$66,14,0), "")</f>
        <v/>
      </c>
      <c r="R83" s="17" t="str">
        <f t="shared" si="25"/>
        <v/>
      </c>
      <c r="S83" s="584" t="str" cm="1">
        <f t="array" ref="S83">IFERROR(INDEX('2. ADAS issues list'!Q$2:Q$2070,
               MATCH(TRUE,
                     INDEX(('2. ADAS issues list'!A$2:A$2070 &amp; " - " &amp; '2. ADAS issues list'!N$2:N$2070) = TRIM(X83), 0), 0)), "")</f>
        <v/>
      </c>
      <c r="T83" s="592" t="str">
        <f t="shared" si="26"/>
        <v/>
      </c>
      <c r="U83" s="593" t="str" cm="1">
        <f t="array" ref="U83">_xlfn.IFS(T83="", "", T83&gt;=0.9, "OK", T83&lt;0.9, "NOK")</f>
        <v/>
      </c>
      <c r="X83" s="232"/>
      <c r="Y83" t="str">
        <f t="shared" si="21"/>
        <v>-</v>
      </c>
    </row>
    <row r="84" spans="3:25" ht="15.6">
      <c r="C84" s="11" t="str" cm="1">
        <f t="array" ref="C84">IFERROR(INDEX('2. ADAS issues list'!B$2:B$2070,
               MATCH(TRUE,
                     ('2. ADAS issues list'!A$2:A$2070 &amp; " - " &amp; '2. ADAS issues list'!N$2:N$2070) = TRIM(X84), 0)), "")</f>
        <v/>
      </c>
      <c r="D84" s="10" t="str" cm="1">
        <f t="array" ref="D84">IFERROR(INDEX('2. ADAS issues list'!C$2:C$2070,
               MATCH(TRIM(X84),
                     '2. ADAS issues list'!A$2:A$2070 &amp; " - " &amp; '2. ADAS issues list'!N$2:N$2070, 0)), "")</f>
        <v/>
      </c>
      <c r="E84" s="10" t="str" cm="1">
        <f t="array" ref="E84">IFERROR(INDEX('2. ADAS issues list'!D$2:D$2070,
               MATCH(TRIM(X84),
                     '2. ADAS issues list'!A$2:A$2070 &amp; " - " &amp; '2. ADAS issues list'!N$2:N$2070, 0)), "")</f>
        <v/>
      </c>
      <c r="F84" s="88" t="str" cm="1">
        <f t="array" ref="F84">IFERROR(INDEX('2. ADAS issues list'!F$2:F$2070,
               MATCH(TRIM(X84),
                     '2. ADAS issues list'!A$2:A$2070 &amp; " - " &amp; '2. ADAS issues list'!N$2:N$2070, 0)), "")</f>
        <v/>
      </c>
      <c r="G84" s="89" t="str" cm="1">
        <f t="array" ref="G84">IFERROR(INDEX('2. ADAS issues list'!G$2:G$2071,
               MATCH(TRIM(X84),
                     '2. ADAS issues list'!A$2:A$2070 &amp; " - " &amp; '2. ADAS issues list'!N$2:N$2070, 0)), "")</f>
        <v/>
      </c>
      <c r="H84" s="584" t="str" cm="1">
        <f t="array" ref="H84">IFERROR(INDEX('2. ADAS issues list'!P$2:P$2070,
               MATCH(TRIM(X84),
                     '2. ADAS issues list'!A$2:A$2070 &amp; " - " &amp; '2. ADAS issues list'!N$2:N$2070, 0)), "")</f>
        <v/>
      </c>
      <c r="I84" s="16" t="str">
        <f>IFERROR(VLOOKUP(H84,Route!$C$4:$R$66,7,0), "")</f>
        <v/>
      </c>
      <c r="J84" s="224" t="str" cm="1">
        <f t="array" ref="J84">IFERROR(INDEX('2. ADAS issues list'!N$2:N$2070,
               MATCH(TRUE,
                     INDEX(('2. ADAS issues list'!A$2:A$2070 &amp; " - " &amp; '2. ADAS issues list'!N$2:N$2070) = TRIM(X84), 0), 0)), "")</f>
        <v/>
      </c>
      <c r="K84" s="17" t="str">
        <f>IFERROR(VLOOKUP(H84,Route!$C$3:$R$66,8,0), "")</f>
        <v/>
      </c>
      <c r="L84" s="17" t="str">
        <f t="shared" si="22"/>
        <v/>
      </c>
      <c r="M84" s="17" t="str">
        <f>IFERROR(VLOOKUP(H84,Route!$C$3:$R$66,10,0), "")</f>
        <v/>
      </c>
      <c r="N84" s="17" t="str">
        <f t="shared" si="23"/>
        <v/>
      </c>
      <c r="O84" s="17" t="str">
        <f>IFERROR(VLOOKUP(H84,Route!$C$3:$R$66,12,0), "")</f>
        <v/>
      </c>
      <c r="P84" s="17" t="str">
        <f t="shared" si="24"/>
        <v/>
      </c>
      <c r="Q84" s="17" t="str">
        <f>IFERROR(VLOOKUP(H84,Route!$C$3:$R$66,14,0), "")</f>
        <v/>
      </c>
      <c r="R84" s="17" t="str">
        <f t="shared" si="25"/>
        <v/>
      </c>
      <c r="S84" s="584" t="str" cm="1">
        <f t="array" ref="S84">IFERROR(INDEX('2. ADAS issues list'!Q$2:Q$2070,
               MATCH(TRUE,
                     INDEX(('2. ADAS issues list'!A$2:A$2070 &amp; " - " &amp; '2. ADAS issues list'!N$2:N$2070) = TRIM(X84), 0), 0)), "")</f>
        <v/>
      </c>
      <c r="T84" s="592" t="str">
        <f t="shared" si="26"/>
        <v/>
      </c>
      <c r="U84" s="593" t="str" cm="1">
        <f t="array" ref="U84">_xlfn.IFS(T84="", "", T84&gt;=0.9, "OK", T84&lt;0.9, "NOK")</f>
        <v/>
      </c>
      <c r="X84" s="232"/>
      <c r="Y84" t="str">
        <f t="shared" si="21"/>
        <v>-</v>
      </c>
    </row>
    <row r="85" spans="3:25" ht="15.6">
      <c r="C85" s="11" t="str" cm="1">
        <f t="array" ref="C85">IFERROR(INDEX('2. ADAS issues list'!B$2:B$2070,
               MATCH(TRUE,
                     ('2. ADAS issues list'!A$2:A$2070 &amp; " - " &amp; '2. ADAS issues list'!N$2:N$2070) = TRIM(X85), 0)), "")</f>
        <v/>
      </c>
      <c r="D85" s="10" t="str" cm="1">
        <f t="array" ref="D85">IFERROR(INDEX('2. ADAS issues list'!C$2:C$2070,
               MATCH(TRIM(X85),
                     '2. ADAS issues list'!A$2:A$2070 &amp; " - " &amp; '2. ADAS issues list'!N$2:N$2070, 0)), "")</f>
        <v/>
      </c>
      <c r="E85" s="10" t="str" cm="1">
        <f t="array" ref="E85">IFERROR(INDEX('2. ADAS issues list'!D$2:D$2070,
               MATCH(TRIM(X85),
                     '2. ADAS issues list'!A$2:A$2070 &amp; " - " &amp; '2. ADAS issues list'!N$2:N$2070, 0)), "")</f>
        <v/>
      </c>
      <c r="F85" s="88" t="str" cm="1">
        <f t="array" ref="F85">IFERROR(INDEX('2. ADAS issues list'!F$2:F$2070,
               MATCH(TRIM(X85),
                     '2. ADAS issues list'!A$2:A$2070 &amp; " - " &amp; '2. ADAS issues list'!N$2:N$2070, 0)), "")</f>
        <v/>
      </c>
      <c r="G85" s="89" t="str" cm="1">
        <f t="array" ref="G85">IFERROR(INDEX('2. ADAS issues list'!G$2:G$2071,
               MATCH(TRIM(X85),
                     '2. ADAS issues list'!A$2:A$2070 &amp; " - " &amp; '2. ADAS issues list'!N$2:N$2070, 0)), "")</f>
        <v/>
      </c>
      <c r="H85" s="584" t="str" cm="1">
        <f t="array" ref="H85">IFERROR(INDEX('2. ADAS issues list'!P$2:P$2070,
               MATCH(TRIM(X85),
                     '2. ADAS issues list'!A$2:A$2070 &amp; " - " &amp; '2. ADAS issues list'!N$2:N$2070, 0)), "")</f>
        <v/>
      </c>
      <c r="I85" s="16" t="str">
        <f>IFERROR(VLOOKUP(H85,Route!$C$4:$R$66,7,0), "")</f>
        <v/>
      </c>
      <c r="J85" s="224" t="str" cm="1">
        <f t="array" ref="J85">IFERROR(INDEX('2. ADAS issues list'!N$2:N$2070,
               MATCH(TRUE,
                     INDEX(('2. ADAS issues list'!A$2:A$2070 &amp; " - " &amp; '2. ADAS issues list'!N$2:N$2070) = TRIM(X85), 0), 0)), "")</f>
        <v/>
      </c>
      <c r="K85" s="17" t="str">
        <f>IFERROR(VLOOKUP(H85,Route!$C$3:$R$66,8,0), "")</f>
        <v/>
      </c>
      <c r="L85" s="17" t="str">
        <f t="shared" si="22"/>
        <v/>
      </c>
      <c r="M85" s="17" t="str">
        <f>IFERROR(VLOOKUP(H85,Route!$C$3:$R$66,10,0), "")</f>
        <v/>
      </c>
      <c r="N85" s="17" t="str">
        <f t="shared" si="23"/>
        <v/>
      </c>
      <c r="O85" s="17" t="str">
        <f>IFERROR(VLOOKUP(H85,Route!$C$3:$R$66,12,0), "")</f>
        <v/>
      </c>
      <c r="P85" s="17" t="str">
        <f t="shared" si="24"/>
        <v/>
      </c>
      <c r="Q85" s="17" t="str">
        <f>IFERROR(VLOOKUP(H85,Route!$C$3:$R$66,14,0), "")</f>
        <v/>
      </c>
      <c r="R85" s="17" t="str">
        <f t="shared" si="25"/>
        <v/>
      </c>
      <c r="S85" s="584" t="str" cm="1">
        <f t="array" ref="S85">IFERROR(INDEX('2. ADAS issues list'!Q$2:Q$2070,
               MATCH(TRUE,
                     INDEX(('2. ADAS issues list'!A$2:A$2070 &amp; " - " &amp; '2. ADAS issues list'!N$2:N$2070) = TRIM(X85), 0), 0)), "")</f>
        <v/>
      </c>
      <c r="T85" s="592" t="str">
        <f t="shared" si="26"/>
        <v/>
      </c>
      <c r="U85" s="593" t="str" cm="1">
        <f t="array" ref="U85">_xlfn.IFS(T85="", "", T85&gt;=0.9, "OK", T85&lt;0.9, "NOK")</f>
        <v/>
      </c>
      <c r="X85" s="232"/>
      <c r="Y85" t="str">
        <f t="shared" si="21"/>
        <v>-</v>
      </c>
    </row>
    <row r="86" spans="3:25" ht="15.6">
      <c r="C86" s="11" t="str" cm="1">
        <f t="array" ref="C86">IFERROR(INDEX('2. ADAS issues list'!B$2:B$2070,
               MATCH(TRUE,
                     ('2. ADAS issues list'!A$2:A$2070 &amp; " - " &amp; '2. ADAS issues list'!N$2:N$2070) = TRIM(X86), 0)), "")</f>
        <v/>
      </c>
      <c r="D86" s="10" t="str" cm="1">
        <f t="array" ref="D86">IFERROR(INDEX('2. ADAS issues list'!C$2:C$2070,
               MATCH(TRIM(X86),
                     '2. ADAS issues list'!A$2:A$2070 &amp; " - " &amp; '2. ADAS issues list'!N$2:N$2070, 0)), "")</f>
        <v/>
      </c>
      <c r="E86" s="10" t="str" cm="1">
        <f t="array" ref="E86">IFERROR(INDEX('2. ADAS issues list'!D$2:D$2070,
               MATCH(TRIM(X86),
                     '2. ADAS issues list'!A$2:A$2070 &amp; " - " &amp; '2. ADAS issues list'!N$2:N$2070, 0)), "")</f>
        <v/>
      </c>
      <c r="F86" s="88" t="str" cm="1">
        <f t="array" ref="F86">IFERROR(INDEX('2. ADAS issues list'!F$2:F$2070,
               MATCH(TRIM(X86),
                     '2. ADAS issues list'!A$2:A$2070 &amp; " - " &amp; '2. ADAS issues list'!N$2:N$2070, 0)), "")</f>
        <v/>
      </c>
      <c r="G86" s="89" t="str" cm="1">
        <f t="array" ref="G86">IFERROR(INDEX('2. ADAS issues list'!G$2:G$2071,
               MATCH(TRIM(X86),
                     '2. ADAS issues list'!A$2:A$2070 &amp; " - " &amp; '2. ADAS issues list'!N$2:N$2070, 0)), "")</f>
        <v/>
      </c>
      <c r="H86" s="584" t="str" cm="1">
        <f t="array" ref="H86">IFERROR(INDEX('2. ADAS issues list'!P$2:P$2070,
               MATCH(TRIM(X86),
                     '2. ADAS issues list'!A$2:A$2070 &amp; " - " &amp; '2. ADAS issues list'!N$2:N$2070, 0)), "")</f>
        <v/>
      </c>
      <c r="I86" s="16" t="str">
        <f>IFERROR(VLOOKUP(H86,Route!$C$4:$R$66,7,0), "")</f>
        <v/>
      </c>
      <c r="J86" s="224" t="str" cm="1">
        <f t="array" ref="J86">IFERROR(INDEX('2. ADAS issues list'!N$2:N$2070,
               MATCH(TRUE,
                     INDEX(('2. ADAS issues list'!A$2:A$2070 &amp; " - " &amp; '2. ADAS issues list'!N$2:N$2070) = TRIM(X86), 0), 0)), "")</f>
        <v/>
      </c>
      <c r="K86" s="17" t="str">
        <f>IFERROR(VLOOKUP(H86,Route!$C$3:$R$66,8,0), "")</f>
        <v/>
      </c>
      <c r="L86" s="17" t="str">
        <f t="shared" si="22"/>
        <v/>
      </c>
      <c r="M86" s="17" t="str">
        <f>IFERROR(VLOOKUP(H86,Route!$C$3:$R$66,10,0), "")</f>
        <v/>
      </c>
      <c r="N86" s="17" t="str">
        <f t="shared" si="23"/>
        <v/>
      </c>
      <c r="O86" s="17" t="str">
        <f>IFERROR(VLOOKUP(H86,Route!$C$3:$R$66,12,0), "")</f>
        <v/>
      </c>
      <c r="P86" s="17" t="str">
        <f t="shared" si="24"/>
        <v/>
      </c>
      <c r="Q86" s="17" t="str">
        <f>IFERROR(VLOOKUP(H86,Route!$C$3:$R$66,14,0), "")</f>
        <v/>
      </c>
      <c r="R86" s="17" t="str">
        <f t="shared" si="25"/>
        <v/>
      </c>
      <c r="S86" s="584" t="str" cm="1">
        <f t="array" ref="S86">IFERROR(INDEX('2. ADAS issues list'!Q$2:Q$2070,
               MATCH(TRUE,
                     INDEX(('2. ADAS issues list'!A$2:A$2070 &amp; " - " &amp; '2. ADAS issues list'!N$2:N$2070) = TRIM(X86), 0), 0)), "")</f>
        <v/>
      </c>
      <c r="T86" s="592" t="str">
        <f t="shared" si="26"/>
        <v/>
      </c>
      <c r="U86" s="593" t="str" cm="1">
        <f t="array" ref="U86">_xlfn.IFS(T86="", "", T86&gt;=0.9, "OK", T86&lt;0.9, "NOK")</f>
        <v/>
      </c>
      <c r="X86" s="232"/>
      <c r="Y86" t="str">
        <f t="shared" si="21"/>
        <v>-</v>
      </c>
    </row>
    <row r="87" spans="3:25" ht="15.6">
      <c r="C87" s="11" t="str" cm="1">
        <f t="array" ref="C87">IFERROR(INDEX('2. ADAS issues list'!B$2:B$2070,
               MATCH(TRUE,
                     ('2. ADAS issues list'!A$2:A$2070 &amp; " - " &amp; '2. ADAS issues list'!N$2:N$2070) = TRIM(X87), 0)), "")</f>
        <v/>
      </c>
      <c r="D87" s="10" t="str" cm="1">
        <f t="array" ref="D87">IFERROR(INDEX('2. ADAS issues list'!C$2:C$2070,
               MATCH(TRIM(X87),
                     '2. ADAS issues list'!A$2:A$2070 &amp; " - " &amp; '2. ADAS issues list'!N$2:N$2070, 0)), "")</f>
        <v/>
      </c>
      <c r="E87" s="10" t="str" cm="1">
        <f t="array" ref="E87">IFERROR(INDEX('2. ADAS issues list'!D$2:D$2070,
               MATCH(TRIM(X87),
                     '2. ADAS issues list'!A$2:A$2070 &amp; " - " &amp; '2. ADAS issues list'!N$2:N$2070, 0)), "")</f>
        <v/>
      </c>
      <c r="F87" s="88" t="str" cm="1">
        <f t="array" ref="F87">IFERROR(INDEX('2. ADAS issues list'!F$2:F$2070,
               MATCH(TRIM(X87),
                     '2. ADAS issues list'!A$2:A$2070 &amp; " - " &amp; '2. ADAS issues list'!N$2:N$2070, 0)), "")</f>
        <v/>
      </c>
      <c r="G87" s="89" t="str" cm="1">
        <f t="array" ref="G87">IFERROR(INDEX('2. ADAS issues list'!G$2:G$2071,
               MATCH(TRIM(X87),
                     '2. ADAS issues list'!A$2:A$2070 &amp; " - " &amp; '2. ADAS issues list'!N$2:N$2070, 0)), "")</f>
        <v/>
      </c>
      <c r="H87" s="584" t="str" cm="1">
        <f t="array" ref="H87">IFERROR(INDEX('2. ADAS issues list'!P$2:P$2070,
               MATCH(TRIM(X87),
                     '2. ADAS issues list'!A$2:A$2070 &amp; " - " &amp; '2. ADAS issues list'!N$2:N$2070, 0)), "")</f>
        <v/>
      </c>
      <c r="I87" s="16" t="str">
        <f>IFERROR(VLOOKUP(H87,Route!$C$4:$R$66,7,0), "")</f>
        <v/>
      </c>
      <c r="J87" s="224" t="str" cm="1">
        <f t="array" ref="J87">IFERROR(INDEX('2. ADAS issues list'!N$2:N$2070,
               MATCH(TRUE,
                     INDEX(('2. ADAS issues list'!A$2:A$2070 &amp; " - " &amp; '2. ADAS issues list'!N$2:N$2070) = TRIM(X87), 0), 0)), "")</f>
        <v/>
      </c>
      <c r="K87" s="17" t="str">
        <f>IFERROR(VLOOKUP(H87,Route!$C$3:$R$66,8,0), "")</f>
        <v/>
      </c>
      <c r="L87" s="17" t="str">
        <f t="shared" si="22"/>
        <v/>
      </c>
      <c r="M87" s="17" t="str">
        <f>IFERROR(VLOOKUP(H87,Route!$C$3:$R$66,10,0), "")</f>
        <v/>
      </c>
      <c r="N87" s="17" t="str">
        <f t="shared" si="23"/>
        <v/>
      </c>
      <c r="O87" s="17" t="str">
        <f>IFERROR(VLOOKUP(H87,Route!$C$3:$R$66,12,0), "")</f>
        <v/>
      </c>
      <c r="P87" s="17" t="str">
        <f t="shared" si="24"/>
        <v/>
      </c>
      <c r="Q87" s="17" t="str">
        <f>IFERROR(VLOOKUP(H87,Route!$C$3:$R$66,14,0), "")</f>
        <v/>
      </c>
      <c r="R87" s="17" t="str">
        <f t="shared" si="25"/>
        <v/>
      </c>
      <c r="S87" s="584" t="str" cm="1">
        <f t="array" ref="S87">IFERROR(INDEX('2. ADAS issues list'!Q$2:Q$2070,
               MATCH(TRUE,
                     INDEX(('2. ADAS issues list'!A$2:A$2070 &amp; " - " &amp; '2. ADAS issues list'!N$2:N$2070) = TRIM(X87), 0), 0)), "")</f>
        <v/>
      </c>
      <c r="T87" s="592" t="str">
        <f t="shared" si="26"/>
        <v/>
      </c>
      <c r="U87" s="593" t="str" cm="1">
        <f t="array" ref="U87">_xlfn.IFS(T87="", "", T87&gt;=0.9, "OK", T87&lt;0.9, "NOK")</f>
        <v/>
      </c>
      <c r="X87" s="232"/>
      <c r="Y87" t="str">
        <f t="shared" si="21"/>
        <v>-</v>
      </c>
    </row>
    <row r="88" spans="3:25" ht="15.6">
      <c r="C88" s="11" t="str" cm="1">
        <f t="array" ref="C88">IFERROR(INDEX('2. ADAS issues list'!B$2:B$2070,
               MATCH(TRUE,
                     ('2. ADAS issues list'!A$2:A$2070 &amp; " - " &amp; '2. ADAS issues list'!N$2:N$2070) = TRIM(X88), 0)), "")</f>
        <v/>
      </c>
      <c r="D88" s="10" t="str" cm="1">
        <f t="array" ref="D88">IFERROR(INDEX('2. ADAS issues list'!C$2:C$2070,
               MATCH(TRIM(X88),
                     '2. ADAS issues list'!A$2:A$2070 &amp; " - " &amp; '2. ADAS issues list'!N$2:N$2070, 0)), "")</f>
        <v/>
      </c>
      <c r="E88" s="10" t="str" cm="1">
        <f t="array" ref="E88">IFERROR(INDEX('2. ADAS issues list'!D$2:D$2070,
               MATCH(TRIM(X88),
                     '2. ADAS issues list'!A$2:A$2070 &amp; " - " &amp; '2. ADAS issues list'!N$2:N$2070, 0)), "")</f>
        <v/>
      </c>
      <c r="F88" s="88" t="str" cm="1">
        <f t="array" ref="F88">IFERROR(INDEX('2. ADAS issues list'!F$2:F$2070,
               MATCH(TRIM(X88),
                     '2. ADAS issues list'!A$2:A$2070 &amp; " - " &amp; '2. ADAS issues list'!N$2:N$2070, 0)), "")</f>
        <v/>
      </c>
      <c r="G88" s="89" t="str" cm="1">
        <f t="array" ref="G88">IFERROR(INDEX('2. ADAS issues list'!G$2:G$2071,
               MATCH(TRIM(X88),
                     '2. ADAS issues list'!A$2:A$2070 &amp; " - " &amp; '2. ADAS issues list'!N$2:N$2070, 0)), "")</f>
        <v/>
      </c>
      <c r="H88" s="584" t="str" cm="1">
        <f t="array" ref="H88">IFERROR(INDEX('2. ADAS issues list'!P$2:P$2070,
               MATCH(TRIM(X88),
                     '2. ADAS issues list'!A$2:A$2070 &amp; " - " &amp; '2. ADAS issues list'!N$2:N$2070, 0)), "")</f>
        <v/>
      </c>
      <c r="I88" s="16" t="str">
        <f>IFERROR(VLOOKUP(H88,Route!$C$4:$R$66,7,0), "")</f>
        <v/>
      </c>
      <c r="J88" s="224" t="str" cm="1">
        <f t="array" ref="J88">IFERROR(INDEX('2. ADAS issues list'!N$2:N$2070,
               MATCH(TRUE,
                     INDEX(('2. ADAS issues list'!A$2:A$2070 &amp; " - " &amp; '2. ADAS issues list'!N$2:N$2070) = TRIM(X88), 0), 0)), "")</f>
        <v/>
      </c>
      <c r="K88" s="17" t="str">
        <f>IFERROR(VLOOKUP(H88,Route!$C$3:$R$66,8,0), "")</f>
        <v/>
      </c>
      <c r="L88" s="17" t="str">
        <f t="shared" si="22"/>
        <v/>
      </c>
      <c r="M88" s="17" t="str">
        <f>IFERROR(VLOOKUP(H88,Route!$C$3:$R$66,10,0), "")</f>
        <v/>
      </c>
      <c r="N88" s="17" t="str">
        <f t="shared" si="23"/>
        <v/>
      </c>
      <c r="O88" s="17" t="str">
        <f>IFERROR(VLOOKUP(H88,Route!$C$3:$R$66,12,0), "")</f>
        <v/>
      </c>
      <c r="P88" s="17" t="str">
        <f t="shared" si="24"/>
        <v/>
      </c>
      <c r="Q88" s="17" t="str">
        <f>IFERROR(VLOOKUP(H88,Route!$C$3:$R$66,14,0), "")</f>
        <v/>
      </c>
      <c r="R88" s="17" t="str">
        <f t="shared" si="25"/>
        <v/>
      </c>
      <c r="S88" s="584" t="str" cm="1">
        <f t="array" ref="S88">IFERROR(INDEX('2. ADAS issues list'!Q$2:Q$2070,
               MATCH(TRUE,
                     INDEX(('2. ADAS issues list'!A$2:A$2070 &amp; " - " &amp; '2. ADAS issues list'!N$2:N$2070) = TRIM(X88), 0), 0)), "")</f>
        <v/>
      </c>
      <c r="T88" s="592" t="str">
        <f t="shared" si="26"/>
        <v/>
      </c>
      <c r="U88" s="593" t="str" cm="1">
        <f t="array" ref="U88">_xlfn.IFS(T88="", "", T88&gt;=0.9, "OK", T88&lt;0.9, "NOK")</f>
        <v/>
      </c>
      <c r="X88" s="232"/>
      <c r="Y88" t="str">
        <f t="shared" si="21"/>
        <v>-</v>
      </c>
    </row>
    <row r="89" spans="3:25" ht="15.6">
      <c r="C89" s="11" t="str" cm="1">
        <f t="array" ref="C89">IFERROR(INDEX('2. ADAS issues list'!B$2:B$2070,
               MATCH(TRUE,
                     ('2. ADAS issues list'!A$2:A$2070 &amp; " - " &amp; '2. ADAS issues list'!N$2:N$2070) = TRIM(X89), 0)), "")</f>
        <v/>
      </c>
      <c r="D89" s="10" t="str" cm="1">
        <f t="array" ref="D89">IFERROR(INDEX('2. ADAS issues list'!C$2:C$2070,
               MATCH(TRIM(X89),
                     '2. ADAS issues list'!A$2:A$2070 &amp; " - " &amp; '2. ADAS issues list'!N$2:N$2070, 0)), "")</f>
        <v/>
      </c>
      <c r="E89" s="10" t="str" cm="1">
        <f t="array" ref="E89">IFERROR(INDEX('2. ADAS issues list'!D$2:D$2070,
               MATCH(TRIM(X89),
                     '2. ADAS issues list'!A$2:A$2070 &amp; " - " &amp; '2. ADAS issues list'!N$2:N$2070, 0)), "")</f>
        <v/>
      </c>
      <c r="F89" s="88" t="str" cm="1">
        <f t="array" ref="F89">IFERROR(INDEX('2. ADAS issues list'!F$2:F$2070,
               MATCH(TRIM(X89),
                     '2. ADAS issues list'!A$2:A$2070 &amp; " - " &amp; '2. ADAS issues list'!N$2:N$2070, 0)), "")</f>
        <v/>
      </c>
      <c r="G89" s="89" t="str" cm="1">
        <f t="array" ref="G89">IFERROR(INDEX('2. ADAS issues list'!G$2:G$2071,
               MATCH(TRIM(X89),
                     '2. ADAS issues list'!A$2:A$2070 &amp; " - " &amp; '2. ADAS issues list'!N$2:N$2070, 0)), "")</f>
        <v/>
      </c>
      <c r="H89" s="584" t="str" cm="1">
        <f t="array" ref="H89">IFERROR(INDEX('2. ADAS issues list'!P$2:P$2070,
               MATCH(TRIM(X89),
                     '2. ADAS issues list'!A$2:A$2070 &amp; " - " &amp; '2. ADAS issues list'!N$2:N$2070, 0)), "")</f>
        <v/>
      </c>
      <c r="I89" s="16" t="str">
        <f>IFERROR(VLOOKUP(H89,Route!$C$4:$R$66,7,0), "")</f>
        <v/>
      </c>
      <c r="J89" s="224" t="str" cm="1">
        <f t="array" ref="J89">IFERROR(INDEX('2. ADAS issues list'!N$2:N$2070,
               MATCH(TRUE,
                     INDEX(('2. ADAS issues list'!A$2:A$2070 &amp; " - " &amp; '2. ADAS issues list'!N$2:N$2070) = TRIM(X89), 0), 0)), "")</f>
        <v/>
      </c>
      <c r="K89" s="17" t="str">
        <f>IFERROR(VLOOKUP(H89,Route!$C$3:$R$66,8,0), "")</f>
        <v/>
      </c>
      <c r="L89" s="17" t="str">
        <f t="shared" si="22"/>
        <v/>
      </c>
      <c r="M89" s="17" t="str">
        <f>IFERROR(VLOOKUP(H89,Route!$C$3:$R$66,10,0), "")</f>
        <v/>
      </c>
      <c r="N89" s="17" t="str">
        <f t="shared" si="23"/>
        <v/>
      </c>
      <c r="O89" s="17" t="str">
        <f>IFERROR(VLOOKUP(H89,Route!$C$3:$R$66,12,0), "")</f>
        <v/>
      </c>
      <c r="P89" s="17" t="str">
        <f t="shared" si="24"/>
        <v/>
      </c>
      <c r="Q89" s="17" t="str">
        <f>IFERROR(VLOOKUP(H89,Route!$C$3:$R$66,14,0), "")</f>
        <v/>
      </c>
      <c r="R89" s="17" t="str">
        <f t="shared" si="25"/>
        <v/>
      </c>
      <c r="S89" s="584" t="str" cm="1">
        <f t="array" ref="S89">IFERROR(INDEX('2. ADAS issues list'!Q$2:Q$2070,
               MATCH(TRUE,
                     INDEX(('2. ADAS issues list'!A$2:A$2070 &amp; " - " &amp; '2. ADAS issues list'!N$2:N$2070) = TRIM(X89), 0), 0)), "")</f>
        <v/>
      </c>
      <c r="T89" s="592" t="str">
        <f t="shared" si="26"/>
        <v/>
      </c>
      <c r="U89" s="593" t="str" cm="1">
        <f t="array" ref="U89">_xlfn.IFS(T89="", "", T89&gt;=0.9, "OK", T89&lt;0.9, "NOK")</f>
        <v/>
      </c>
      <c r="X89" s="232"/>
      <c r="Y89" t="str">
        <f t="shared" si="21"/>
        <v>-</v>
      </c>
    </row>
    <row r="90" spans="3:25" ht="15.6">
      <c r="C90" s="11" t="str" cm="1">
        <f t="array" ref="C90">IFERROR(INDEX('2. ADAS issues list'!B$2:B$2070,
               MATCH(TRUE,
                     ('2. ADAS issues list'!A$2:A$2070 &amp; " - " &amp; '2. ADAS issues list'!N$2:N$2070) = TRIM(X90), 0)), "")</f>
        <v/>
      </c>
      <c r="D90" s="10" t="str" cm="1">
        <f t="array" ref="D90">IFERROR(INDEX('2. ADAS issues list'!C$2:C$2070,
               MATCH(TRIM(X90),
                     '2. ADAS issues list'!A$2:A$2070 &amp; " - " &amp; '2. ADAS issues list'!N$2:N$2070, 0)), "")</f>
        <v/>
      </c>
      <c r="E90" s="10" t="str" cm="1">
        <f t="array" ref="E90">IFERROR(INDEX('2. ADAS issues list'!D$2:D$2070,
               MATCH(TRIM(X90),
                     '2. ADAS issues list'!A$2:A$2070 &amp; " - " &amp; '2. ADAS issues list'!N$2:N$2070, 0)), "")</f>
        <v/>
      </c>
      <c r="F90" s="88" t="str" cm="1">
        <f t="array" ref="F90">IFERROR(INDEX('2. ADAS issues list'!F$2:F$2070,
               MATCH(TRIM(X90),
                     '2. ADAS issues list'!A$2:A$2070 &amp; " - " &amp; '2. ADAS issues list'!N$2:N$2070, 0)), "")</f>
        <v/>
      </c>
      <c r="G90" s="89" t="str" cm="1">
        <f t="array" ref="G90">IFERROR(INDEX('2. ADAS issues list'!G$2:G$2071,
               MATCH(TRIM(X90),
                     '2. ADAS issues list'!A$2:A$2070 &amp; " - " &amp; '2. ADAS issues list'!N$2:N$2070, 0)), "")</f>
        <v/>
      </c>
      <c r="H90" s="584" t="str" cm="1">
        <f t="array" ref="H90">IFERROR(INDEX('2. ADAS issues list'!P$2:P$2070,
               MATCH(TRIM(X90),
                     '2. ADAS issues list'!A$2:A$2070 &amp; " - " &amp; '2. ADAS issues list'!N$2:N$2070, 0)), "")</f>
        <v/>
      </c>
      <c r="I90" s="16" t="str">
        <f>IFERROR(VLOOKUP(H90,Route!$C$4:$R$66,7,0), "")</f>
        <v/>
      </c>
      <c r="J90" s="224" t="str" cm="1">
        <f t="array" ref="J90">IFERROR(INDEX('2. ADAS issues list'!N$2:N$2070,
               MATCH(TRUE,
                     INDEX(('2. ADAS issues list'!A$2:A$2070 &amp; " - " &amp; '2. ADAS issues list'!N$2:N$2070) = TRIM(X90), 0), 0)), "")</f>
        <v/>
      </c>
      <c r="K90" s="17" t="str">
        <f>IFERROR(VLOOKUP(H90,Route!$C$3:$R$66,8,0), "")</f>
        <v/>
      </c>
      <c r="L90" s="17" t="str">
        <f t="shared" si="22"/>
        <v/>
      </c>
      <c r="M90" s="17" t="str">
        <f>IFERROR(VLOOKUP(H90,Route!$C$3:$R$66,10,0), "")</f>
        <v/>
      </c>
      <c r="N90" s="17" t="str">
        <f t="shared" si="23"/>
        <v/>
      </c>
      <c r="O90" s="17" t="str">
        <f>IFERROR(VLOOKUP(H90,Route!$C$3:$R$66,12,0), "")</f>
        <v/>
      </c>
      <c r="P90" s="17" t="str">
        <f t="shared" si="24"/>
        <v/>
      </c>
      <c r="Q90" s="17" t="str">
        <f>IFERROR(VLOOKUP(H90,Route!$C$3:$R$66,14,0), "")</f>
        <v/>
      </c>
      <c r="R90" s="17" t="str">
        <f t="shared" si="25"/>
        <v/>
      </c>
      <c r="S90" s="584" t="str" cm="1">
        <f t="array" ref="S90">IFERROR(INDEX('2. ADAS issues list'!Q$2:Q$2070,
               MATCH(TRUE,
                     INDEX(('2. ADAS issues list'!A$2:A$2070 &amp; " - " &amp; '2. ADAS issues list'!N$2:N$2070) = TRIM(X90), 0), 0)), "")</f>
        <v/>
      </c>
      <c r="T90" s="592" t="str">
        <f t="shared" si="26"/>
        <v/>
      </c>
      <c r="U90" s="593" t="str" cm="1">
        <f t="array" ref="U90">_xlfn.IFS(T90="", "", T90&gt;=0.9, "OK", T90&lt;0.9, "NOK")</f>
        <v/>
      </c>
      <c r="X90" s="232"/>
      <c r="Y90" t="str">
        <f t="shared" si="21"/>
        <v>-</v>
      </c>
    </row>
    <row r="91" spans="3:25" ht="15.6">
      <c r="C91" s="11" t="str" cm="1">
        <f t="array" ref="C91">IFERROR(INDEX('2. ADAS issues list'!B$2:B$2070,
               MATCH(TRUE,
                     ('2. ADAS issues list'!A$2:A$2070 &amp; " - " &amp; '2. ADAS issues list'!N$2:N$2070) = TRIM(X91), 0)), "")</f>
        <v/>
      </c>
      <c r="D91" s="10" t="str" cm="1">
        <f t="array" ref="D91">IFERROR(INDEX('2. ADAS issues list'!C$2:C$2070,
               MATCH(TRIM(X91),
                     '2. ADAS issues list'!A$2:A$2070 &amp; " - " &amp; '2. ADAS issues list'!N$2:N$2070, 0)), "")</f>
        <v/>
      </c>
      <c r="E91" s="10" t="str" cm="1">
        <f t="array" ref="E91">IFERROR(INDEX('2. ADAS issues list'!D$2:D$2070,
               MATCH(TRIM(X91),
                     '2. ADAS issues list'!A$2:A$2070 &amp; " - " &amp; '2. ADAS issues list'!N$2:N$2070, 0)), "")</f>
        <v/>
      </c>
      <c r="F91" s="88" t="str" cm="1">
        <f t="array" ref="F91">IFERROR(INDEX('2. ADAS issues list'!F$2:F$2070,
               MATCH(TRIM(X91),
                     '2. ADAS issues list'!A$2:A$2070 &amp; " - " &amp; '2. ADAS issues list'!N$2:N$2070, 0)), "")</f>
        <v/>
      </c>
      <c r="G91" s="89" t="str" cm="1">
        <f t="array" ref="G91">IFERROR(INDEX('2. ADAS issues list'!G$2:G$2071,
               MATCH(TRIM(X91),
                     '2. ADAS issues list'!A$2:A$2070 &amp; " - " &amp; '2. ADAS issues list'!N$2:N$2070, 0)), "")</f>
        <v/>
      </c>
      <c r="H91" s="584" t="str" cm="1">
        <f t="array" ref="H91">IFERROR(INDEX('2. ADAS issues list'!P$2:P$2070,
               MATCH(TRIM(X91),
                     '2. ADAS issues list'!A$2:A$2070 &amp; " - " &amp; '2. ADAS issues list'!N$2:N$2070, 0)), "")</f>
        <v/>
      </c>
      <c r="I91" s="16" t="str">
        <f>IFERROR(VLOOKUP(H91,Route!$C$4:$R$66,7,0), "")</f>
        <v/>
      </c>
      <c r="J91" s="224" t="str" cm="1">
        <f t="array" ref="J91">IFERROR(INDEX('2. ADAS issues list'!N$2:N$2070,
               MATCH(TRUE,
                     INDEX(('2. ADAS issues list'!A$2:A$2070 &amp; " - " &amp; '2. ADAS issues list'!N$2:N$2070) = TRIM(X91), 0), 0)), "")</f>
        <v/>
      </c>
      <c r="K91" s="17" t="str">
        <f>IFERROR(VLOOKUP(H91,Route!$C$3:$R$66,8,0), "")</f>
        <v/>
      </c>
      <c r="L91" s="17" t="str">
        <f t="shared" si="22"/>
        <v/>
      </c>
      <c r="M91" s="17" t="str">
        <f>IFERROR(VLOOKUP(H91,Route!$C$3:$R$66,10,0), "")</f>
        <v/>
      </c>
      <c r="N91" s="17" t="str">
        <f t="shared" si="23"/>
        <v/>
      </c>
      <c r="O91" s="17" t="str">
        <f>IFERROR(VLOOKUP(H91,Route!$C$3:$R$66,12,0), "")</f>
        <v/>
      </c>
      <c r="P91" s="17" t="str">
        <f t="shared" si="24"/>
        <v/>
      </c>
      <c r="Q91" s="17" t="str">
        <f>IFERROR(VLOOKUP(H91,Route!$C$3:$R$66,14,0), "")</f>
        <v/>
      </c>
      <c r="R91" s="17" t="str">
        <f t="shared" si="25"/>
        <v/>
      </c>
      <c r="S91" s="584" t="str" cm="1">
        <f t="array" ref="S91">IFERROR(INDEX('2. ADAS issues list'!Q$2:Q$2070,
               MATCH(TRUE,
                     INDEX(('2. ADAS issues list'!A$2:A$2070 &amp; " - " &amp; '2. ADAS issues list'!N$2:N$2070) = TRIM(X91), 0), 0)), "")</f>
        <v/>
      </c>
      <c r="T91" s="592" t="str">
        <f t="shared" si="26"/>
        <v/>
      </c>
      <c r="U91" s="593" t="str" cm="1">
        <f t="array" ref="U91">_xlfn.IFS(T91="", "", T91&gt;=0.9, "OK", T91&lt;0.9, "NOK")</f>
        <v/>
      </c>
      <c r="X91" s="232"/>
      <c r="Y91" t="str">
        <f t="shared" si="21"/>
        <v>-</v>
      </c>
    </row>
    <row r="92" spans="3:25" ht="15.6">
      <c r="C92" s="11" t="str" cm="1">
        <f t="array" ref="C92">IFERROR(INDEX('2. ADAS issues list'!B$2:B$2070,
               MATCH(TRUE,
                     ('2. ADAS issues list'!A$2:A$2070 &amp; " - " &amp; '2. ADAS issues list'!N$2:N$2070) = TRIM(X92), 0)), "")</f>
        <v/>
      </c>
      <c r="D92" s="10" t="str" cm="1">
        <f t="array" ref="D92">IFERROR(INDEX('2. ADAS issues list'!C$2:C$2070,
               MATCH(TRIM(X92),
                     '2. ADAS issues list'!A$2:A$2070 &amp; " - " &amp; '2. ADAS issues list'!N$2:N$2070, 0)), "")</f>
        <v/>
      </c>
      <c r="E92" s="10" t="str" cm="1">
        <f t="array" ref="E92">IFERROR(INDEX('2. ADAS issues list'!D$2:D$2070,
               MATCH(TRIM(X92),
                     '2. ADAS issues list'!A$2:A$2070 &amp; " - " &amp; '2. ADAS issues list'!N$2:N$2070, 0)), "")</f>
        <v/>
      </c>
      <c r="F92" s="88" t="str" cm="1">
        <f t="array" ref="F92">IFERROR(INDEX('2. ADAS issues list'!F$2:F$2070,
               MATCH(TRIM(X92),
                     '2. ADAS issues list'!A$2:A$2070 &amp; " - " &amp; '2. ADAS issues list'!N$2:N$2070, 0)), "")</f>
        <v/>
      </c>
      <c r="G92" s="89" t="str" cm="1">
        <f t="array" ref="G92">IFERROR(INDEX('2. ADAS issues list'!G$2:G$2071,
               MATCH(TRIM(X92),
                     '2. ADAS issues list'!A$2:A$2070 &amp; " - " &amp; '2. ADAS issues list'!N$2:N$2070, 0)), "")</f>
        <v/>
      </c>
      <c r="H92" s="584" t="str" cm="1">
        <f t="array" ref="H92">IFERROR(INDEX('2. ADAS issues list'!P$2:P$2070,
               MATCH(TRIM(X92),
                     '2. ADAS issues list'!A$2:A$2070 &amp; " - " &amp; '2. ADAS issues list'!N$2:N$2070, 0)), "")</f>
        <v/>
      </c>
      <c r="I92" s="16" t="str">
        <f>IFERROR(VLOOKUP(H92,Route!$C$4:$R$66,7,0), "")</f>
        <v/>
      </c>
      <c r="J92" s="224" t="str" cm="1">
        <f t="array" ref="J92">IFERROR(INDEX('2. ADAS issues list'!N$2:N$2070,
               MATCH(TRUE,
                     INDEX(('2. ADAS issues list'!A$2:A$2070 &amp; " - " &amp; '2. ADAS issues list'!N$2:N$2070) = TRIM(X92), 0), 0)), "")</f>
        <v/>
      </c>
      <c r="K92" s="17" t="str">
        <f>IFERROR(VLOOKUP(H92,Route!$C$3:$R$66,8,0), "")</f>
        <v/>
      </c>
      <c r="L92" s="17" t="str">
        <f t="shared" si="22"/>
        <v/>
      </c>
      <c r="M92" s="17" t="str">
        <f>IFERROR(VLOOKUP(H92,Route!$C$3:$R$66,10,0), "")</f>
        <v/>
      </c>
      <c r="N92" s="17" t="str">
        <f t="shared" si="23"/>
        <v/>
      </c>
      <c r="O92" s="17" t="str">
        <f>IFERROR(VLOOKUP(H92,Route!$C$3:$R$66,12,0), "")</f>
        <v/>
      </c>
      <c r="P92" s="17" t="str">
        <f t="shared" si="24"/>
        <v/>
      </c>
      <c r="Q92" s="17" t="str">
        <f>IFERROR(VLOOKUP(H92,Route!$C$3:$R$66,14,0), "")</f>
        <v/>
      </c>
      <c r="R92" s="17" t="str">
        <f t="shared" si="25"/>
        <v/>
      </c>
      <c r="S92" s="584" t="str" cm="1">
        <f t="array" ref="S92">IFERROR(INDEX('2. ADAS issues list'!Q$2:Q$2070,
               MATCH(TRUE,
                     INDEX(('2. ADAS issues list'!A$2:A$2070 &amp; " - " &amp; '2. ADAS issues list'!N$2:N$2070) = TRIM(X92), 0), 0)), "")</f>
        <v/>
      </c>
      <c r="T92" s="592" t="str">
        <f t="shared" si="26"/>
        <v/>
      </c>
      <c r="U92" s="593" t="str" cm="1">
        <f t="array" ref="U92">_xlfn.IFS(T92="", "", T92&gt;=0.9, "OK", T92&lt;0.9, "NOK")</f>
        <v/>
      </c>
      <c r="X92" s="232"/>
      <c r="Y92" t="str">
        <f t="shared" si="21"/>
        <v>-</v>
      </c>
    </row>
    <row r="93" spans="3:25" ht="15.6">
      <c r="C93" s="11" t="str" cm="1">
        <f t="array" ref="C93">IFERROR(INDEX('2. ADAS issues list'!B$2:B$2070,
               MATCH(TRUE,
                     ('2. ADAS issues list'!A$2:A$2070 &amp; " - " &amp; '2. ADAS issues list'!N$2:N$2070) = TRIM(X93), 0)), "")</f>
        <v/>
      </c>
      <c r="D93" s="10" t="str" cm="1">
        <f t="array" ref="D93">IFERROR(INDEX('2. ADAS issues list'!C$2:C$2070,
               MATCH(TRIM(X93),
                     '2. ADAS issues list'!A$2:A$2070 &amp; " - " &amp; '2. ADAS issues list'!N$2:N$2070, 0)), "")</f>
        <v/>
      </c>
      <c r="E93" s="10" t="str" cm="1">
        <f t="array" ref="E93">IFERROR(INDEX('2. ADAS issues list'!D$2:D$2070,
               MATCH(TRIM(X93),
                     '2. ADAS issues list'!A$2:A$2070 &amp; " - " &amp; '2. ADAS issues list'!N$2:N$2070, 0)), "")</f>
        <v/>
      </c>
      <c r="F93" s="88" t="str" cm="1">
        <f t="array" ref="F93">IFERROR(INDEX('2. ADAS issues list'!F$2:F$2070,
               MATCH(TRIM(X93),
                     '2. ADAS issues list'!A$2:A$2070 &amp; " - " &amp; '2. ADAS issues list'!N$2:N$2070, 0)), "")</f>
        <v/>
      </c>
      <c r="G93" s="89" t="str" cm="1">
        <f t="array" ref="G93">IFERROR(INDEX('2. ADAS issues list'!G$2:G$2071,
               MATCH(TRIM(X93),
                     '2. ADAS issues list'!A$2:A$2070 &amp; " - " &amp; '2. ADAS issues list'!N$2:N$2070, 0)), "")</f>
        <v/>
      </c>
      <c r="H93" s="584" t="str" cm="1">
        <f t="array" ref="H93">IFERROR(INDEX('2. ADAS issues list'!P$2:P$2070,
               MATCH(TRIM(X93),
                     '2. ADAS issues list'!A$2:A$2070 &amp; " - " &amp; '2. ADAS issues list'!N$2:N$2070, 0)), "")</f>
        <v/>
      </c>
      <c r="I93" s="16" t="str">
        <f>IFERROR(VLOOKUP(H93,Route!$C$4:$R$66,7,0), "")</f>
        <v/>
      </c>
      <c r="J93" s="224" t="str" cm="1">
        <f t="array" ref="J93">IFERROR(INDEX('2. ADAS issues list'!N$2:N$2070,
               MATCH(TRUE,
                     INDEX(('2. ADAS issues list'!A$2:A$2070 &amp; " - " &amp; '2. ADAS issues list'!N$2:N$2070) = TRIM(X93), 0), 0)), "")</f>
        <v/>
      </c>
      <c r="K93" s="17" t="str">
        <f>IFERROR(VLOOKUP(H93,Route!$C$3:$R$66,8,0), "")</f>
        <v/>
      </c>
      <c r="L93" s="17" t="str">
        <f t="shared" si="22"/>
        <v/>
      </c>
      <c r="M93" s="17" t="str">
        <f>IFERROR(VLOOKUP(H93,Route!$C$3:$R$66,10,0), "")</f>
        <v/>
      </c>
      <c r="N93" s="17" t="str">
        <f t="shared" si="23"/>
        <v/>
      </c>
      <c r="O93" s="17" t="str">
        <f>IFERROR(VLOOKUP(H93,Route!$C$3:$R$66,12,0), "")</f>
        <v/>
      </c>
      <c r="P93" s="17" t="str">
        <f t="shared" si="24"/>
        <v/>
      </c>
      <c r="Q93" s="17" t="str">
        <f>IFERROR(VLOOKUP(H93,Route!$C$3:$R$66,14,0), "")</f>
        <v/>
      </c>
      <c r="R93" s="17" t="str">
        <f t="shared" si="25"/>
        <v/>
      </c>
      <c r="S93" s="584" t="str" cm="1">
        <f t="array" ref="S93">IFERROR(INDEX('2. ADAS issues list'!Q$2:Q$2070,
               MATCH(TRUE,
                     INDEX(('2. ADAS issues list'!A$2:A$2070 &amp; " - " &amp; '2. ADAS issues list'!N$2:N$2070) = TRIM(X93), 0), 0)), "")</f>
        <v/>
      </c>
      <c r="T93" s="592" t="str">
        <f t="shared" si="26"/>
        <v/>
      </c>
      <c r="U93" s="593" t="str" cm="1">
        <f t="array" ref="U93">_xlfn.IFS(T93="", "", T93&gt;=0.9, "OK", T93&lt;0.9, "NOK")</f>
        <v/>
      </c>
      <c r="X93" s="232"/>
      <c r="Y93" t="str">
        <f t="shared" si="21"/>
        <v>-</v>
      </c>
    </row>
    <row r="94" spans="3:25" ht="15.6">
      <c r="C94" s="11" t="str" cm="1">
        <f t="array" ref="C94">IFERROR(INDEX('2. ADAS issues list'!B$2:B$2070,
               MATCH(TRUE,
                     ('2. ADAS issues list'!A$2:A$2070 &amp; " - " &amp; '2. ADAS issues list'!N$2:N$2070) = TRIM(X94), 0)), "")</f>
        <v/>
      </c>
      <c r="D94" s="10" t="str" cm="1">
        <f t="array" ref="D94">IFERROR(INDEX('2. ADAS issues list'!C$2:C$2070,
               MATCH(TRIM(X94),
                     '2. ADAS issues list'!A$2:A$2070 &amp; " - " &amp; '2. ADAS issues list'!N$2:N$2070, 0)), "")</f>
        <v/>
      </c>
      <c r="E94" s="10" t="str" cm="1">
        <f t="array" ref="E94">IFERROR(INDEX('2. ADAS issues list'!D$2:D$2070,
               MATCH(TRIM(X94),
                     '2. ADAS issues list'!A$2:A$2070 &amp; " - " &amp; '2. ADAS issues list'!N$2:N$2070, 0)), "")</f>
        <v/>
      </c>
      <c r="F94" s="88" t="str" cm="1">
        <f t="array" ref="F94">IFERROR(INDEX('2. ADAS issues list'!F$2:F$2070,
               MATCH(TRIM(X94),
                     '2. ADAS issues list'!A$2:A$2070 &amp; " - " &amp; '2. ADAS issues list'!N$2:N$2070, 0)), "")</f>
        <v/>
      </c>
      <c r="G94" s="89" t="str" cm="1">
        <f t="array" ref="G94">IFERROR(INDEX('2. ADAS issues list'!G$2:G$2071,
               MATCH(TRIM(X94),
                     '2. ADAS issues list'!A$2:A$2070 &amp; " - " &amp; '2. ADAS issues list'!N$2:N$2070, 0)), "")</f>
        <v/>
      </c>
      <c r="H94" s="584" t="str" cm="1">
        <f t="array" ref="H94">IFERROR(INDEX('2. ADAS issues list'!P$2:P$2070,
               MATCH(TRIM(X94),
                     '2. ADAS issues list'!A$2:A$2070 &amp; " - " &amp; '2. ADAS issues list'!N$2:N$2070, 0)), "")</f>
        <v/>
      </c>
      <c r="I94" s="16" t="str">
        <f>IFERROR(VLOOKUP(H94,Route!$C$4:$R$66,7,0), "")</f>
        <v/>
      </c>
      <c r="J94" s="224" t="str" cm="1">
        <f t="array" ref="J94">IFERROR(INDEX('2. ADAS issues list'!N$2:N$2070,
               MATCH(TRUE,
                     INDEX(('2. ADAS issues list'!A$2:A$2070 &amp; " - " &amp; '2. ADAS issues list'!N$2:N$2070) = TRIM(X94), 0), 0)), "")</f>
        <v/>
      </c>
      <c r="K94" s="17" t="str">
        <f>IFERROR(VLOOKUP(H94,Route!$C$3:$R$66,8,0), "")</f>
        <v/>
      </c>
      <c r="L94" s="17" t="str">
        <f t="shared" si="22"/>
        <v/>
      </c>
      <c r="M94" s="17" t="str">
        <f>IFERROR(VLOOKUP(H94,Route!$C$3:$R$66,10,0), "")</f>
        <v/>
      </c>
      <c r="N94" s="17" t="str">
        <f t="shared" si="23"/>
        <v/>
      </c>
      <c r="O94" s="17" t="str">
        <f>IFERROR(VLOOKUP(H94,Route!$C$3:$R$66,12,0), "")</f>
        <v/>
      </c>
      <c r="P94" s="17" t="str">
        <f t="shared" si="24"/>
        <v/>
      </c>
      <c r="Q94" s="17" t="str">
        <f>IFERROR(VLOOKUP(H94,Route!$C$3:$R$66,14,0), "")</f>
        <v/>
      </c>
      <c r="R94" s="17" t="str">
        <f t="shared" si="25"/>
        <v/>
      </c>
      <c r="S94" s="584" t="str" cm="1">
        <f t="array" ref="S94">IFERROR(INDEX('2. ADAS issues list'!Q$2:Q$2070,
               MATCH(TRUE,
                     INDEX(('2. ADAS issues list'!A$2:A$2070 &amp; " - " &amp; '2. ADAS issues list'!N$2:N$2070) = TRIM(X94), 0), 0)), "")</f>
        <v/>
      </c>
      <c r="T94" s="592" t="str">
        <f t="shared" si="26"/>
        <v/>
      </c>
      <c r="U94" s="593" t="str" cm="1">
        <f t="array" ref="U94">_xlfn.IFS(T94="", "", T94&gt;=0.9, "OK", T94&lt;0.9, "NOK")</f>
        <v/>
      </c>
      <c r="X94" s="232"/>
      <c r="Y94" t="str">
        <f t="shared" si="21"/>
        <v>-</v>
      </c>
    </row>
    <row r="95" spans="3:25" ht="15.6">
      <c r="C95" s="11" t="str" cm="1">
        <f t="array" ref="C95">IFERROR(INDEX('2. ADAS issues list'!B$2:B$2070,
               MATCH(TRUE,
                     ('2. ADAS issues list'!A$2:A$2070 &amp; " - " &amp; '2. ADAS issues list'!N$2:N$2070) = TRIM(X95), 0)), "")</f>
        <v/>
      </c>
      <c r="D95" s="10" t="str" cm="1">
        <f t="array" ref="D95">IFERROR(INDEX('2. ADAS issues list'!C$2:C$2070,
               MATCH(TRIM(X95),
                     '2. ADAS issues list'!A$2:A$2070 &amp; " - " &amp; '2. ADAS issues list'!N$2:N$2070, 0)), "")</f>
        <v/>
      </c>
      <c r="E95" s="10" t="str" cm="1">
        <f t="array" ref="E95">IFERROR(INDEX('2. ADAS issues list'!D$2:D$2070,
               MATCH(TRIM(X95),
                     '2. ADAS issues list'!A$2:A$2070 &amp; " - " &amp; '2. ADAS issues list'!N$2:N$2070, 0)), "")</f>
        <v/>
      </c>
      <c r="F95" s="88" t="str" cm="1">
        <f t="array" ref="F95">IFERROR(INDEX('2. ADAS issues list'!F$2:F$2070,
               MATCH(TRIM(X95),
                     '2. ADAS issues list'!A$2:A$2070 &amp; " - " &amp; '2. ADAS issues list'!N$2:N$2070, 0)), "")</f>
        <v/>
      </c>
      <c r="G95" s="89" t="str" cm="1">
        <f t="array" ref="G95">IFERROR(INDEX('2. ADAS issues list'!G$2:G$2071,
               MATCH(TRIM(X95),
                     '2. ADAS issues list'!A$2:A$2070 &amp; " - " &amp; '2. ADAS issues list'!N$2:N$2070, 0)), "")</f>
        <v/>
      </c>
      <c r="H95" s="584" t="str" cm="1">
        <f t="array" ref="H95">IFERROR(INDEX('2. ADAS issues list'!P$2:P$2070,
               MATCH(TRIM(X95),
                     '2. ADAS issues list'!A$2:A$2070 &amp; " - " &amp; '2. ADAS issues list'!N$2:N$2070, 0)), "")</f>
        <v/>
      </c>
      <c r="I95" s="16" t="str">
        <f>IFERROR(VLOOKUP(H95,Route!$C$4:$R$66,7,0), "")</f>
        <v/>
      </c>
      <c r="J95" s="224" t="str" cm="1">
        <f t="array" ref="J95">IFERROR(INDEX('2. ADAS issues list'!N$2:N$2070,
               MATCH(TRUE,
                     INDEX(('2. ADAS issues list'!A$2:A$2070 &amp; " - " &amp; '2. ADAS issues list'!N$2:N$2070) = TRIM(X95), 0), 0)), "")</f>
        <v/>
      </c>
      <c r="K95" s="17" t="str">
        <f>IFERROR(VLOOKUP(H95,Route!$C$3:$R$66,8,0), "")</f>
        <v/>
      </c>
      <c r="L95" s="17" t="str">
        <f t="shared" si="22"/>
        <v/>
      </c>
      <c r="M95" s="17" t="str">
        <f>IFERROR(VLOOKUP(H95,Route!$C$3:$R$66,10,0), "")</f>
        <v/>
      </c>
      <c r="N95" s="17" t="str">
        <f t="shared" si="23"/>
        <v/>
      </c>
      <c r="O95" s="17" t="str">
        <f>IFERROR(VLOOKUP(H95,Route!$C$3:$R$66,12,0), "")</f>
        <v/>
      </c>
      <c r="P95" s="17" t="str">
        <f t="shared" si="24"/>
        <v/>
      </c>
      <c r="Q95" s="17" t="str">
        <f>IFERROR(VLOOKUP(H95,Route!$C$3:$R$66,14,0), "")</f>
        <v/>
      </c>
      <c r="R95" s="17" t="str">
        <f t="shared" si="25"/>
        <v/>
      </c>
      <c r="S95" s="584" t="str" cm="1">
        <f t="array" ref="S95">IFERROR(INDEX('2. ADAS issues list'!Q$2:Q$2070,
               MATCH(TRUE,
                     INDEX(('2. ADAS issues list'!A$2:A$2070 &amp; " - " &amp; '2. ADAS issues list'!N$2:N$2070) = TRIM(X95), 0), 0)), "")</f>
        <v/>
      </c>
      <c r="T95" s="592" t="str">
        <f t="shared" si="26"/>
        <v/>
      </c>
      <c r="U95" s="593" t="str" cm="1">
        <f t="array" ref="U95">_xlfn.IFS(T95="", "", T95&gt;=0.9, "OK", T95&lt;0.9, "NOK")</f>
        <v/>
      </c>
      <c r="X95" s="232"/>
      <c r="Y95" t="str">
        <f t="shared" si="21"/>
        <v>-</v>
      </c>
    </row>
    <row r="96" spans="3:25" ht="15.6">
      <c r="C96" s="11" t="str" cm="1">
        <f t="array" ref="C96">IFERROR(INDEX('2. ADAS issues list'!B$2:B$2070,
               MATCH(TRUE,
                     ('2. ADAS issues list'!A$2:A$2070 &amp; " - " &amp; '2. ADAS issues list'!N$2:N$2070) = TRIM(X96), 0)), "")</f>
        <v/>
      </c>
      <c r="D96" s="10" t="str" cm="1">
        <f t="array" ref="D96">IFERROR(INDEX('2. ADAS issues list'!C$2:C$2070,
               MATCH(TRIM(X96),
                     '2. ADAS issues list'!A$2:A$2070 &amp; " - " &amp; '2. ADAS issues list'!N$2:N$2070, 0)), "")</f>
        <v/>
      </c>
      <c r="E96" s="10" t="str" cm="1">
        <f t="array" ref="E96">IFERROR(INDEX('2. ADAS issues list'!D$2:D$2070,
               MATCH(TRIM(X96),
                     '2. ADAS issues list'!A$2:A$2070 &amp; " - " &amp; '2. ADAS issues list'!N$2:N$2070, 0)), "")</f>
        <v/>
      </c>
      <c r="F96" s="88" t="str" cm="1">
        <f t="array" ref="F96">IFERROR(INDEX('2. ADAS issues list'!F$2:F$2070,
               MATCH(TRIM(X96),
                     '2. ADAS issues list'!A$2:A$2070 &amp; " - " &amp; '2. ADAS issues list'!N$2:N$2070, 0)), "")</f>
        <v/>
      </c>
      <c r="G96" s="89" t="str" cm="1">
        <f t="array" ref="G96">IFERROR(INDEX('2. ADAS issues list'!G$2:G$2071,
               MATCH(TRIM(X96),
                     '2. ADAS issues list'!A$2:A$2070 &amp; " - " &amp; '2. ADAS issues list'!N$2:N$2070, 0)), "")</f>
        <v/>
      </c>
      <c r="H96" s="584" t="str" cm="1">
        <f t="array" ref="H96">IFERROR(INDEX('2. ADAS issues list'!P$2:P$2070,
               MATCH(TRIM(X96),
                     '2. ADAS issues list'!A$2:A$2070 &amp; " - " &amp; '2. ADAS issues list'!N$2:N$2070, 0)), "")</f>
        <v/>
      </c>
      <c r="I96" s="16" t="str">
        <f>IFERROR(VLOOKUP(H96,Route!$C$4:$R$66,7,0), "")</f>
        <v/>
      </c>
      <c r="J96" s="224" t="str" cm="1">
        <f t="array" ref="J96">IFERROR(INDEX('2. ADAS issues list'!N$2:N$2070,
               MATCH(TRUE,
                     INDEX(('2. ADAS issues list'!A$2:A$2070 &amp; " - " &amp; '2. ADAS issues list'!N$2:N$2070) = TRIM(X96), 0), 0)), "")</f>
        <v/>
      </c>
      <c r="K96" s="17" t="str">
        <f>IFERROR(VLOOKUP(H96,Route!$C$3:$R$66,8,0), "")</f>
        <v/>
      </c>
      <c r="L96" s="17" t="str">
        <f t="shared" si="22"/>
        <v/>
      </c>
      <c r="M96" s="17" t="str">
        <f>IFERROR(VLOOKUP(H96,Route!$C$3:$R$66,10,0), "")</f>
        <v/>
      </c>
      <c r="N96" s="17" t="str">
        <f t="shared" si="23"/>
        <v/>
      </c>
      <c r="O96" s="17" t="str">
        <f>IFERROR(VLOOKUP(H96,Route!$C$3:$R$66,12,0), "")</f>
        <v/>
      </c>
      <c r="P96" s="17" t="str">
        <f t="shared" si="24"/>
        <v/>
      </c>
      <c r="Q96" s="17" t="str">
        <f>IFERROR(VLOOKUP(H96,Route!$C$3:$R$66,14,0), "")</f>
        <v/>
      </c>
      <c r="R96" s="17" t="str">
        <f t="shared" si="25"/>
        <v/>
      </c>
      <c r="S96" s="584" t="str" cm="1">
        <f t="array" ref="S96">IFERROR(INDEX('2. ADAS issues list'!Q$2:Q$2070,
               MATCH(TRUE,
                     INDEX(('2. ADAS issues list'!A$2:A$2070 &amp; " - " &amp; '2. ADAS issues list'!N$2:N$2070) = TRIM(X96), 0), 0)), "")</f>
        <v/>
      </c>
      <c r="T96" s="592" t="str">
        <f t="shared" si="26"/>
        <v/>
      </c>
      <c r="U96" s="593" t="str" cm="1">
        <f t="array" ref="U96">_xlfn.IFS(T96="", "", T96&gt;=0.9, "OK", T96&lt;0.9, "NOK")</f>
        <v/>
      </c>
      <c r="X96" s="232"/>
      <c r="Y96" t="str">
        <f t="shared" si="21"/>
        <v>-</v>
      </c>
    </row>
    <row r="97" spans="3:25" ht="15.6">
      <c r="C97" s="11" t="str" cm="1">
        <f t="array" ref="C97">IFERROR(INDEX('2. ADAS issues list'!B$2:B$2070,
               MATCH(TRUE,
                     ('2. ADAS issues list'!A$2:A$2070 &amp; " - " &amp; '2. ADAS issues list'!N$2:N$2070) = TRIM(X97), 0)), "")</f>
        <v/>
      </c>
      <c r="D97" s="10" t="str" cm="1">
        <f t="array" ref="D97">IFERROR(INDEX('2. ADAS issues list'!C$2:C$2070,
               MATCH(TRIM(X97),
                     '2. ADAS issues list'!A$2:A$2070 &amp; " - " &amp; '2. ADAS issues list'!N$2:N$2070, 0)), "")</f>
        <v/>
      </c>
      <c r="E97" s="10" t="str" cm="1">
        <f t="array" ref="E97">IFERROR(INDEX('2. ADAS issues list'!D$2:D$2070,
               MATCH(TRIM(X97),
                     '2. ADAS issues list'!A$2:A$2070 &amp; " - " &amp; '2. ADAS issues list'!N$2:N$2070, 0)), "")</f>
        <v/>
      </c>
      <c r="F97" s="88" t="str" cm="1">
        <f t="array" ref="F97">IFERROR(INDEX('2. ADAS issues list'!F$2:F$2070,
               MATCH(TRIM(X97),
                     '2. ADAS issues list'!A$2:A$2070 &amp; " - " &amp; '2. ADAS issues list'!N$2:N$2070, 0)), "")</f>
        <v/>
      </c>
      <c r="G97" s="89" t="str" cm="1">
        <f t="array" ref="G97">IFERROR(INDEX('2. ADAS issues list'!G$2:G$2071,
               MATCH(TRIM(X97),
                     '2. ADAS issues list'!A$2:A$2070 &amp; " - " &amp; '2. ADAS issues list'!N$2:N$2070, 0)), "")</f>
        <v/>
      </c>
      <c r="H97" s="584" t="str" cm="1">
        <f t="array" ref="H97">IFERROR(INDEX('2. ADAS issues list'!P$2:P$2070,
               MATCH(TRIM(X97),
                     '2. ADAS issues list'!A$2:A$2070 &amp; " - " &amp; '2. ADAS issues list'!N$2:N$2070, 0)), "")</f>
        <v/>
      </c>
      <c r="I97" s="16" t="str">
        <f>IFERROR(VLOOKUP(H97,Route!$C$4:$R$66,7,0), "")</f>
        <v/>
      </c>
      <c r="J97" s="224" t="str" cm="1">
        <f t="array" ref="J97">IFERROR(INDEX('2. ADAS issues list'!N$2:N$2070,
               MATCH(TRUE,
                     INDEX(('2. ADAS issues list'!A$2:A$2070 &amp; " - " &amp; '2. ADAS issues list'!N$2:N$2070) = TRIM(X97), 0), 0)), "")</f>
        <v/>
      </c>
      <c r="K97" s="17" t="str">
        <f>IFERROR(VLOOKUP(H97,Route!$C$3:$R$66,8,0), "")</f>
        <v/>
      </c>
      <c r="L97" s="17" t="str">
        <f t="shared" si="22"/>
        <v/>
      </c>
      <c r="M97" s="17" t="str">
        <f>IFERROR(VLOOKUP(H97,Route!$C$3:$R$66,10,0), "")</f>
        <v/>
      </c>
      <c r="N97" s="17" t="str">
        <f t="shared" si="23"/>
        <v/>
      </c>
      <c r="O97" s="17" t="str">
        <f>IFERROR(VLOOKUP(H97,Route!$C$3:$R$66,12,0), "")</f>
        <v/>
      </c>
      <c r="P97" s="17" t="str">
        <f t="shared" si="24"/>
        <v/>
      </c>
      <c r="Q97" s="17" t="str">
        <f>IFERROR(VLOOKUP(H97,Route!$C$3:$R$66,14,0), "")</f>
        <v/>
      </c>
      <c r="R97" s="17" t="str">
        <f t="shared" si="25"/>
        <v/>
      </c>
      <c r="S97" s="584" t="str" cm="1">
        <f t="array" ref="S97">IFERROR(INDEX('2. ADAS issues list'!Q$2:Q$2070,
               MATCH(TRUE,
                     INDEX(('2. ADAS issues list'!A$2:A$2070 &amp; " - " &amp; '2. ADAS issues list'!N$2:N$2070) = TRIM(X97), 0), 0)), "")</f>
        <v/>
      </c>
      <c r="T97" s="592" t="str">
        <f t="shared" si="26"/>
        <v/>
      </c>
      <c r="U97" s="593" t="str" cm="1">
        <f t="array" ref="U97">_xlfn.IFS(T97="", "", T97&gt;=0.9, "OK", T97&lt;0.9, "NOK")</f>
        <v/>
      </c>
      <c r="X97" s="232"/>
      <c r="Y97" t="str">
        <f t="shared" si="21"/>
        <v>-</v>
      </c>
    </row>
    <row r="98" spans="3:25" ht="15.6">
      <c r="C98" s="11" t="str" cm="1">
        <f t="array" ref="C98">IFERROR(INDEX('2. ADAS issues list'!B$2:B$2070,
               MATCH(TRUE,
                     ('2. ADAS issues list'!A$2:A$2070 &amp; " - " &amp; '2. ADAS issues list'!N$2:N$2070) = TRIM(X98), 0)), "")</f>
        <v/>
      </c>
      <c r="D98" s="10" t="str" cm="1">
        <f t="array" ref="D98">IFERROR(INDEX('2. ADAS issues list'!C$2:C$2070,
               MATCH(TRIM(X98),
                     '2. ADAS issues list'!A$2:A$2070 &amp; " - " &amp; '2. ADAS issues list'!N$2:N$2070, 0)), "")</f>
        <v/>
      </c>
      <c r="E98" s="10" t="str" cm="1">
        <f t="array" ref="E98">IFERROR(INDEX('2. ADAS issues list'!D$2:D$2070,
               MATCH(TRIM(X98),
                     '2. ADAS issues list'!A$2:A$2070 &amp; " - " &amp; '2. ADAS issues list'!N$2:N$2070, 0)), "")</f>
        <v/>
      </c>
      <c r="F98" s="88" t="str" cm="1">
        <f t="array" ref="F98">IFERROR(INDEX('2. ADAS issues list'!F$2:F$2070,
               MATCH(TRIM(X98),
                     '2. ADAS issues list'!A$2:A$2070 &amp; " - " &amp; '2. ADAS issues list'!N$2:N$2070, 0)), "")</f>
        <v/>
      </c>
      <c r="G98" s="89" t="str" cm="1">
        <f t="array" ref="G98">IFERROR(INDEX('2. ADAS issues list'!G$2:G$2071,
               MATCH(TRIM(X98),
                     '2. ADAS issues list'!A$2:A$2070 &amp; " - " &amp; '2. ADAS issues list'!N$2:N$2070, 0)), "")</f>
        <v/>
      </c>
      <c r="H98" s="584" t="str" cm="1">
        <f t="array" ref="H98">IFERROR(INDEX('2. ADAS issues list'!P$2:P$2070,
               MATCH(TRIM(X98),
                     '2. ADAS issues list'!A$2:A$2070 &amp; " - " &amp; '2. ADAS issues list'!N$2:N$2070, 0)), "")</f>
        <v/>
      </c>
      <c r="I98" s="16" t="str">
        <f>IFERROR(VLOOKUP(H98,Route!$C$4:$R$66,7,0), "")</f>
        <v/>
      </c>
      <c r="J98" s="224" t="str" cm="1">
        <f t="array" ref="J98">IFERROR(INDEX('2. ADAS issues list'!N$2:N$2070,
               MATCH(TRUE,
                     INDEX(('2. ADAS issues list'!A$2:A$2070 &amp; " - " &amp; '2. ADAS issues list'!N$2:N$2070) = TRIM(X98), 0), 0)), "")</f>
        <v/>
      </c>
      <c r="K98" s="17" t="str">
        <f>IFERROR(VLOOKUP(H98,Route!$C$3:$R$66,8,0), "")</f>
        <v/>
      </c>
      <c r="L98" s="17" t="str">
        <f t="shared" si="22"/>
        <v/>
      </c>
      <c r="M98" s="17" t="str">
        <f>IFERROR(VLOOKUP(H98,Route!$C$3:$R$66,10,0), "")</f>
        <v/>
      </c>
      <c r="N98" s="17" t="str">
        <f t="shared" si="23"/>
        <v/>
      </c>
      <c r="O98" s="17" t="str">
        <f>IFERROR(VLOOKUP(H98,Route!$C$3:$R$66,12,0), "")</f>
        <v/>
      </c>
      <c r="P98" s="17" t="str">
        <f t="shared" si="24"/>
        <v/>
      </c>
      <c r="Q98" s="17" t="str">
        <f>IFERROR(VLOOKUP(H98,Route!$C$3:$R$66,14,0), "")</f>
        <v/>
      </c>
      <c r="R98" s="17" t="str">
        <f t="shared" si="25"/>
        <v/>
      </c>
      <c r="S98" s="584" t="str" cm="1">
        <f t="array" ref="S98">IFERROR(INDEX('2. ADAS issues list'!Q$2:Q$2070,
               MATCH(TRUE,
                     INDEX(('2. ADAS issues list'!A$2:A$2070 &amp; " - " &amp; '2. ADAS issues list'!N$2:N$2070) = TRIM(X98), 0), 0)), "")</f>
        <v/>
      </c>
      <c r="T98" s="592" t="str">
        <f t="shared" si="26"/>
        <v/>
      </c>
      <c r="U98" s="593" t="str" cm="1">
        <f t="array" ref="U98">_xlfn.IFS(T98="", "", T98&gt;=0.9, "OK", T98&lt;0.9, "NOK")</f>
        <v/>
      </c>
      <c r="X98" s="232"/>
      <c r="Y98" t="str">
        <f t="shared" si="21"/>
        <v>-</v>
      </c>
    </row>
    <row r="99" spans="3:25" ht="15.6">
      <c r="C99" s="11" t="str" cm="1">
        <f t="array" ref="C99">IFERROR(INDEX('2. ADAS issues list'!B$2:B$2070,
               MATCH(TRUE,
                     ('2. ADAS issues list'!A$2:A$2070 &amp; " - " &amp; '2. ADAS issues list'!N$2:N$2070) = TRIM(X99), 0)), "")</f>
        <v/>
      </c>
      <c r="D99" s="10" t="str" cm="1">
        <f t="array" ref="D99">IFERROR(INDEX('2. ADAS issues list'!C$2:C$2070,
               MATCH(TRIM(X99),
                     '2. ADAS issues list'!A$2:A$2070 &amp; " - " &amp; '2. ADAS issues list'!N$2:N$2070, 0)), "")</f>
        <v/>
      </c>
      <c r="E99" s="10" t="str" cm="1">
        <f t="array" ref="E99">IFERROR(INDEX('2. ADAS issues list'!D$2:D$2070,
               MATCH(TRIM(X99),
                     '2. ADAS issues list'!A$2:A$2070 &amp; " - " &amp; '2. ADAS issues list'!N$2:N$2070, 0)), "")</f>
        <v/>
      </c>
      <c r="F99" s="88" t="str" cm="1">
        <f t="array" ref="F99">IFERROR(INDEX('2. ADAS issues list'!F$2:F$2070,
               MATCH(TRIM(X99),
                     '2. ADAS issues list'!A$2:A$2070 &amp; " - " &amp; '2. ADAS issues list'!N$2:N$2070, 0)), "")</f>
        <v/>
      </c>
      <c r="G99" s="89" t="str" cm="1">
        <f t="array" ref="G99">IFERROR(INDEX('2. ADAS issues list'!G$2:G$2071,
               MATCH(TRIM(X99),
                     '2. ADAS issues list'!A$2:A$2070 &amp; " - " &amp; '2. ADAS issues list'!N$2:N$2070, 0)), "")</f>
        <v/>
      </c>
      <c r="H99" s="584" t="str" cm="1">
        <f t="array" ref="H99">IFERROR(INDEX('2. ADAS issues list'!P$2:P$2070,
               MATCH(TRIM(X99),
                     '2. ADAS issues list'!A$2:A$2070 &amp; " - " &amp; '2. ADAS issues list'!N$2:N$2070, 0)), "")</f>
        <v/>
      </c>
      <c r="I99" s="16" t="str">
        <f>IFERROR(VLOOKUP(H99,Route!$C$4:$R$66,7,0), "")</f>
        <v/>
      </c>
      <c r="J99" s="224" t="str" cm="1">
        <f t="array" ref="J99">IFERROR(INDEX('2. ADAS issues list'!N$2:N$2070,
               MATCH(TRUE,
                     INDEX(('2. ADAS issues list'!A$2:A$2070 &amp; " - " &amp; '2. ADAS issues list'!N$2:N$2070) = TRIM(X99), 0), 0)), "")</f>
        <v/>
      </c>
      <c r="K99" s="17" t="str">
        <f>IFERROR(VLOOKUP(H99,Route!$C$3:$R$66,8,0), "")</f>
        <v/>
      </c>
      <c r="L99" s="17" t="str">
        <f t="shared" si="22"/>
        <v/>
      </c>
      <c r="M99" s="17" t="str">
        <f>IFERROR(VLOOKUP(H99,Route!$C$3:$R$66,10,0), "")</f>
        <v/>
      </c>
      <c r="N99" s="17" t="str">
        <f t="shared" si="23"/>
        <v/>
      </c>
      <c r="O99" s="17" t="str">
        <f>IFERROR(VLOOKUP(H99,Route!$C$3:$R$66,12,0), "")</f>
        <v/>
      </c>
      <c r="P99" s="17" t="str">
        <f t="shared" si="24"/>
        <v/>
      </c>
      <c r="Q99" s="17" t="str">
        <f>IFERROR(VLOOKUP(H99,Route!$C$3:$R$66,14,0), "")</f>
        <v/>
      </c>
      <c r="R99" s="17" t="str">
        <f t="shared" si="25"/>
        <v/>
      </c>
      <c r="S99" s="584" t="str" cm="1">
        <f t="array" ref="S99">IFERROR(INDEX('2. ADAS issues list'!Q$2:Q$2070,
               MATCH(TRUE,
                     INDEX(('2. ADAS issues list'!A$2:A$2070 &amp; " - " &amp; '2. ADAS issues list'!N$2:N$2070) = TRIM(X99), 0), 0)), "")</f>
        <v/>
      </c>
      <c r="T99" s="592" t="str">
        <f t="shared" si="26"/>
        <v/>
      </c>
      <c r="U99" s="593" t="str" cm="1">
        <f t="array" ref="U99">_xlfn.IFS(T99="", "", T99&gt;=0.9, "OK", T99&lt;0.9, "NOK")</f>
        <v/>
      </c>
      <c r="X99" s="232"/>
      <c r="Y99" t="str">
        <f t="shared" ref="Y99:Y108" si="27">TEXT(F99, "yyyy-mm-dd") &amp; "-" &amp; TRIM(E99)</f>
        <v>-</v>
      </c>
    </row>
    <row r="100" spans="3:25" ht="15.6">
      <c r="C100" s="11" t="str" cm="1">
        <f t="array" ref="C100">IFERROR(INDEX('2. ADAS issues list'!B$2:B$2070,
               MATCH(TRUE,
                     ('2. ADAS issues list'!A$2:A$2070 &amp; " - " &amp; '2. ADAS issues list'!N$2:N$2070) = TRIM(X100), 0)), "")</f>
        <v/>
      </c>
      <c r="D100" s="10" t="str" cm="1">
        <f t="array" ref="D100">IFERROR(INDEX('2. ADAS issues list'!C$2:C$2070,
               MATCH(TRIM(X100),
                     '2. ADAS issues list'!A$2:A$2070 &amp; " - " &amp; '2. ADAS issues list'!N$2:N$2070, 0)), "")</f>
        <v/>
      </c>
      <c r="E100" s="10" t="str" cm="1">
        <f t="array" ref="E100">IFERROR(INDEX('2. ADAS issues list'!D$2:D$2070,
               MATCH(TRIM(X100),
                     '2. ADAS issues list'!A$2:A$2070 &amp; " - " &amp; '2. ADAS issues list'!N$2:N$2070, 0)), "")</f>
        <v/>
      </c>
      <c r="F100" s="88" t="str" cm="1">
        <f t="array" ref="F100">IFERROR(INDEX('2. ADAS issues list'!F$2:F$2070,
               MATCH(TRIM(X100),
                     '2. ADAS issues list'!A$2:A$2070 &amp; " - " &amp; '2. ADAS issues list'!N$2:N$2070, 0)), "")</f>
        <v/>
      </c>
      <c r="G100" s="89" t="str" cm="1">
        <f t="array" ref="G100">IFERROR(INDEX('2. ADAS issues list'!G$2:G$2071,
               MATCH(TRIM(X100),
                     '2. ADAS issues list'!A$2:A$2070 &amp; " - " &amp; '2. ADAS issues list'!N$2:N$2070, 0)), "")</f>
        <v/>
      </c>
      <c r="H100" s="584" t="str" cm="1">
        <f t="array" ref="H100">IFERROR(INDEX('2. ADAS issues list'!P$2:P$2070,
               MATCH(TRIM(X100),
                     '2. ADAS issues list'!A$2:A$2070 &amp; " - " &amp; '2. ADAS issues list'!N$2:N$2070, 0)), "")</f>
        <v/>
      </c>
      <c r="I100" s="16" t="str">
        <f>IFERROR(VLOOKUP(H100,Route!$C$4:$R$66,7,0), "")</f>
        <v/>
      </c>
      <c r="J100" s="224" t="str" cm="1">
        <f t="array" ref="J100">IFERROR(INDEX('2. ADAS issues list'!N$2:N$2070,
               MATCH(TRUE,
                     INDEX(('2. ADAS issues list'!A$2:A$2070 &amp; " - " &amp; '2. ADAS issues list'!N$2:N$2070) = TRIM(X100), 0), 0)), "")</f>
        <v/>
      </c>
      <c r="K100" s="17" t="str">
        <f>IFERROR(VLOOKUP(H100,Route!$C$3:$R$66,8,0), "")</f>
        <v/>
      </c>
      <c r="L100" s="17" t="str">
        <f t="shared" si="22"/>
        <v/>
      </c>
      <c r="M100" s="17" t="str">
        <f>IFERROR(VLOOKUP(H100,Route!$C$3:$R$66,10,0), "")</f>
        <v/>
      </c>
      <c r="N100" s="17" t="str">
        <f t="shared" si="23"/>
        <v/>
      </c>
      <c r="O100" s="17" t="str">
        <f>IFERROR(VLOOKUP(H100,Route!$C$3:$R$66,12,0), "")</f>
        <v/>
      </c>
      <c r="P100" s="17" t="str">
        <f t="shared" si="24"/>
        <v/>
      </c>
      <c r="Q100" s="17" t="str">
        <f>IFERROR(VLOOKUP(H100,Route!$C$3:$R$66,14,0), "")</f>
        <v/>
      </c>
      <c r="R100" s="17" t="str">
        <f t="shared" si="25"/>
        <v/>
      </c>
      <c r="S100" s="584" t="str" cm="1">
        <f t="array" ref="S100">IFERROR(INDEX('2. ADAS issues list'!Q$2:Q$2070,
               MATCH(TRUE,
                     INDEX(('2. ADAS issues list'!A$2:A$2070 &amp; " - " &amp; '2. ADAS issues list'!N$2:N$2070) = TRIM(X100), 0), 0)), "")</f>
        <v/>
      </c>
      <c r="T100" s="592" t="str">
        <f t="shared" si="26"/>
        <v/>
      </c>
      <c r="U100" s="593" t="str" cm="1">
        <f t="array" ref="U100">_xlfn.IFS(T100="", "", T100&gt;=0.9, "OK", T100&lt;0.9, "NOK")</f>
        <v/>
      </c>
      <c r="X100" s="232"/>
      <c r="Y100" t="str">
        <f t="shared" si="27"/>
        <v>-</v>
      </c>
    </row>
    <row r="101" spans="3:25" ht="15.6">
      <c r="C101" s="11" t="str" cm="1">
        <f t="array" ref="C101">IFERROR(INDEX('2. ADAS issues list'!B$2:B$2070,
               MATCH(TRUE,
                     ('2. ADAS issues list'!A$2:A$2070 &amp; " - " &amp; '2. ADAS issues list'!N$2:N$2070) = TRIM(X101), 0)), "")</f>
        <v/>
      </c>
      <c r="D101" s="10" t="str" cm="1">
        <f t="array" ref="D101">IFERROR(INDEX('2. ADAS issues list'!C$2:C$2070,
               MATCH(TRIM(X101),
                     '2. ADAS issues list'!A$2:A$2070 &amp; " - " &amp; '2. ADAS issues list'!N$2:N$2070, 0)), "")</f>
        <v/>
      </c>
      <c r="E101" s="10" t="str" cm="1">
        <f t="array" ref="E101">IFERROR(INDEX('2. ADAS issues list'!D$2:D$2070,
               MATCH(TRIM(X101),
                     '2. ADAS issues list'!A$2:A$2070 &amp; " - " &amp; '2. ADAS issues list'!N$2:N$2070, 0)), "")</f>
        <v/>
      </c>
      <c r="F101" s="88" t="str" cm="1">
        <f t="array" ref="F101">IFERROR(INDEX('2. ADAS issues list'!F$2:F$2070,
               MATCH(TRIM(X101),
                     '2. ADAS issues list'!A$2:A$2070 &amp; " - " &amp; '2. ADAS issues list'!N$2:N$2070, 0)), "")</f>
        <v/>
      </c>
      <c r="G101" s="89" t="str" cm="1">
        <f t="array" ref="G101">IFERROR(INDEX('2. ADAS issues list'!G$2:G$2071,
               MATCH(TRIM(X101),
                     '2. ADAS issues list'!A$2:A$2070 &amp; " - " &amp; '2. ADAS issues list'!N$2:N$2070, 0)), "")</f>
        <v/>
      </c>
      <c r="H101" s="584" t="str" cm="1">
        <f t="array" ref="H101">IFERROR(INDEX('2. ADAS issues list'!P$2:P$2070,
               MATCH(TRIM(X101),
                     '2. ADAS issues list'!A$2:A$2070 &amp; " - " &amp; '2. ADAS issues list'!N$2:N$2070, 0)), "")</f>
        <v/>
      </c>
      <c r="I101" s="16" t="str">
        <f>IFERROR(VLOOKUP(H101,Route!$C$4:$R$66,7,0), "")</f>
        <v/>
      </c>
      <c r="J101" s="224" t="str" cm="1">
        <f t="array" ref="J101">IFERROR(INDEX('2. ADAS issues list'!N$2:N$2070,
               MATCH(TRUE,
                     INDEX(('2. ADAS issues list'!A$2:A$2070 &amp; " - " &amp; '2. ADAS issues list'!N$2:N$2070) = TRIM(X101), 0), 0)), "")</f>
        <v/>
      </c>
      <c r="K101" s="17" t="str">
        <f>IFERROR(VLOOKUP(H101,Route!$C$3:$R$66,8,0), "")</f>
        <v/>
      </c>
      <c r="L101" s="17" t="str">
        <f t="shared" si="22"/>
        <v/>
      </c>
      <c r="M101" s="17" t="str">
        <f>IFERROR(VLOOKUP(H101,Route!$C$3:$R$66,10,0), "")</f>
        <v/>
      </c>
      <c r="N101" s="17" t="str">
        <f t="shared" si="23"/>
        <v/>
      </c>
      <c r="O101" s="17" t="str">
        <f>IFERROR(VLOOKUP(H101,Route!$C$3:$R$66,12,0), "")</f>
        <v/>
      </c>
      <c r="P101" s="17" t="str">
        <f t="shared" si="24"/>
        <v/>
      </c>
      <c r="Q101" s="17" t="str">
        <f>IFERROR(VLOOKUP(H101,Route!$C$3:$R$66,14,0), "")</f>
        <v/>
      </c>
      <c r="R101" s="17" t="str">
        <f t="shared" si="25"/>
        <v/>
      </c>
      <c r="S101" s="584" t="str" cm="1">
        <f t="array" ref="S101">IFERROR(INDEX('2. ADAS issues list'!Q$2:Q$2070,
               MATCH(TRUE,
                     INDEX(('2. ADAS issues list'!A$2:A$2070 &amp; " - " &amp; '2. ADAS issues list'!N$2:N$2070) = TRIM(X101), 0), 0)), "")</f>
        <v/>
      </c>
      <c r="T101" s="592" t="str">
        <f t="shared" si="26"/>
        <v/>
      </c>
      <c r="U101" s="593" t="str" cm="1">
        <f t="array" ref="U101">_xlfn.IFS(T101="", "", T101&gt;=0.9, "OK", T101&lt;0.9, "NOK")</f>
        <v/>
      </c>
      <c r="X101" s="232"/>
      <c r="Y101" t="str">
        <f t="shared" si="27"/>
        <v>-</v>
      </c>
    </row>
    <row r="102" spans="3:25" ht="15.6">
      <c r="C102" s="11" t="str" cm="1">
        <f t="array" ref="C102">IFERROR(INDEX('2. ADAS issues list'!B$2:B$2070,
               MATCH(TRUE,
                     ('2. ADAS issues list'!A$2:A$2070 &amp; " - " &amp; '2. ADAS issues list'!N$2:N$2070) = TRIM(X102), 0)), "")</f>
        <v/>
      </c>
      <c r="D102" s="10" t="str" cm="1">
        <f t="array" ref="D102">IFERROR(INDEX('2. ADAS issues list'!C$2:C$2070,
               MATCH(TRIM(X102),
                     '2. ADAS issues list'!A$2:A$2070 &amp; " - " &amp; '2. ADAS issues list'!N$2:N$2070, 0)), "")</f>
        <v/>
      </c>
      <c r="E102" s="10" t="str" cm="1">
        <f t="array" ref="E102">IFERROR(INDEX('2. ADAS issues list'!D$2:D$2070,
               MATCH(TRIM(X102),
                     '2. ADAS issues list'!A$2:A$2070 &amp; " - " &amp; '2. ADAS issues list'!N$2:N$2070, 0)), "")</f>
        <v/>
      </c>
      <c r="F102" s="88" t="str" cm="1">
        <f t="array" ref="F102">IFERROR(INDEX('2. ADAS issues list'!F$2:F$2070,
               MATCH(TRIM(X102),
                     '2. ADAS issues list'!A$2:A$2070 &amp; " - " &amp; '2. ADAS issues list'!N$2:N$2070, 0)), "")</f>
        <v/>
      </c>
      <c r="G102" s="89" t="str" cm="1">
        <f t="array" ref="G102">IFERROR(INDEX('2. ADAS issues list'!G$2:G$2071,
               MATCH(TRIM(X102),
                     '2. ADAS issues list'!A$2:A$2070 &amp; " - " &amp; '2. ADAS issues list'!N$2:N$2070, 0)), "")</f>
        <v/>
      </c>
      <c r="H102" s="584" t="str" cm="1">
        <f t="array" ref="H102">IFERROR(INDEX('2. ADAS issues list'!P$2:P$2070,
               MATCH(TRIM(X102),
                     '2. ADAS issues list'!A$2:A$2070 &amp; " - " &amp; '2. ADAS issues list'!N$2:N$2070, 0)), "")</f>
        <v/>
      </c>
      <c r="I102" s="16" t="str">
        <f>IFERROR(VLOOKUP(H102,Route!$C$4:$R$66,7,0), "")</f>
        <v/>
      </c>
      <c r="J102" s="224" t="str" cm="1">
        <f t="array" ref="J102">IFERROR(INDEX('2. ADAS issues list'!N$2:N$2070,
               MATCH(TRUE,
                     INDEX(('2. ADAS issues list'!A$2:A$2070 &amp; " - " &amp; '2. ADAS issues list'!N$2:N$2070) = TRIM(X102), 0), 0)), "")</f>
        <v/>
      </c>
      <c r="K102" s="17" t="str">
        <f>IFERROR(VLOOKUP(H102,Route!$C$3:$R$66,8,0), "")</f>
        <v/>
      </c>
      <c r="L102" s="17" t="str">
        <f t="shared" si="22"/>
        <v/>
      </c>
      <c r="M102" s="17" t="str">
        <f>IFERROR(VLOOKUP(H102,Route!$C$3:$R$66,10,0), "")</f>
        <v/>
      </c>
      <c r="N102" s="17" t="str">
        <f t="shared" si="23"/>
        <v/>
      </c>
      <c r="O102" s="17" t="str">
        <f>IFERROR(VLOOKUP(H102,Route!$C$3:$R$66,12,0), "")</f>
        <v/>
      </c>
      <c r="P102" s="17" t="str">
        <f t="shared" si="24"/>
        <v/>
      </c>
      <c r="Q102" s="17" t="str">
        <f>IFERROR(VLOOKUP(H102,Route!$C$3:$R$66,14,0), "")</f>
        <v/>
      </c>
      <c r="R102" s="17" t="str">
        <f t="shared" si="25"/>
        <v/>
      </c>
      <c r="S102" s="584" t="str" cm="1">
        <f t="array" ref="S102">IFERROR(INDEX('2. ADAS issues list'!Q$2:Q$2070,
               MATCH(TRUE,
                     INDEX(('2. ADAS issues list'!A$2:A$2070 &amp; " - " &amp; '2. ADAS issues list'!N$2:N$2070) = TRIM(X102), 0), 0)), "")</f>
        <v/>
      </c>
      <c r="T102" s="592" t="str">
        <f t="shared" si="26"/>
        <v/>
      </c>
      <c r="U102" s="593" t="str" cm="1">
        <f t="array" ref="U102">_xlfn.IFS(T102="", "", T102&gt;=0.9, "OK", T102&lt;0.9, "NOK")</f>
        <v/>
      </c>
      <c r="X102" s="232"/>
      <c r="Y102" t="str">
        <f t="shared" si="27"/>
        <v>-</v>
      </c>
    </row>
    <row r="103" spans="3:25" ht="15.6">
      <c r="C103" s="11" t="str" cm="1">
        <f t="array" ref="C103">IFERROR(INDEX('2. ADAS issues list'!B$2:B$2070,
               MATCH(TRUE,
                     ('2. ADAS issues list'!A$2:A$2070 &amp; " - " &amp; '2. ADAS issues list'!N$2:N$2070) = TRIM(X103), 0)), "")</f>
        <v/>
      </c>
      <c r="D103" s="10" t="str" cm="1">
        <f t="array" ref="D103">IFERROR(INDEX('2. ADAS issues list'!C$2:C$2070,
               MATCH(TRIM(X103),
                     '2. ADAS issues list'!A$2:A$2070 &amp; " - " &amp; '2. ADAS issues list'!N$2:N$2070, 0)), "")</f>
        <v/>
      </c>
      <c r="E103" s="10" t="str" cm="1">
        <f t="array" ref="E103">IFERROR(INDEX('2. ADAS issues list'!D$2:D$2070,
               MATCH(TRIM(X103),
                     '2. ADAS issues list'!A$2:A$2070 &amp; " - " &amp; '2. ADAS issues list'!N$2:N$2070, 0)), "")</f>
        <v/>
      </c>
      <c r="F103" s="88" t="str" cm="1">
        <f t="array" ref="F103">IFERROR(INDEX('2. ADAS issues list'!F$2:F$2070,
               MATCH(TRIM(X103),
                     '2. ADAS issues list'!A$2:A$2070 &amp; " - " &amp; '2. ADAS issues list'!N$2:N$2070, 0)), "")</f>
        <v/>
      </c>
      <c r="G103" s="89" t="str" cm="1">
        <f t="array" ref="G103">IFERROR(INDEX('2. ADAS issues list'!G$2:G$2071,
               MATCH(TRIM(X103),
                     '2. ADAS issues list'!A$2:A$2070 &amp; " - " &amp; '2. ADAS issues list'!N$2:N$2070, 0)), "")</f>
        <v/>
      </c>
      <c r="H103" s="584" t="str" cm="1">
        <f t="array" ref="H103">IFERROR(INDEX('2. ADAS issues list'!P$2:P$2070,
               MATCH(TRIM(X103),
                     '2. ADAS issues list'!A$2:A$2070 &amp; " - " &amp; '2. ADAS issues list'!N$2:N$2070, 0)), "")</f>
        <v/>
      </c>
      <c r="I103" s="16" t="str">
        <f>IFERROR(VLOOKUP(H103,Route!$C$4:$R$66,7,0), "")</f>
        <v/>
      </c>
      <c r="J103" s="224" t="str" cm="1">
        <f t="array" ref="J103">IFERROR(INDEX('2. ADAS issues list'!N$2:N$2070,
               MATCH(TRUE,
                     INDEX(('2. ADAS issues list'!A$2:A$2070 &amp; " - " &amp; '2. ADAS issues list'!N$2:N$2070) = TRIM(X103), 0), 0)), "")</f>
        <v/>
      </c>
      <c r="K103" s="17" t="str">
        <f>IFERROR(VLOOKUP(H103,Route!$C$3:$R$66,8,0), "")</f>
        <v/>
      </c>
      <c r="L103" s="17" t="str">
        <f t="shared" si="22"/>
        <v/>
      </c>
      <c r="M103" s="17" t="str">
        <f>IFERROR(VLOOKUP(H103,Route!$C$3:$R$66,10,0), "")</f>
        <v/>
      </c>
      <c r="N103" s="17" t="str">
        <f t="shared" si="23"/>
        <v/>
      </c>
      <c r="O103" s="17" t="str">
        <f>IFERROR(VLOOKUP(H103,Route!$C$3:$R$66,12,0), "")</f>
        <v/>
      </c>
      <c r="P103" s="17" t="str">
        <f t="shared" si="24"/>
        <v/>
      </c>
      <c r="Q103" s="17" t="str">
        <f>IFERROR(VLOOKUP(H103,Route!$C$3:$R$66,14,0), "")</f>
        <v/>
      </c>
      <c r="R103" s="17" t="str">
        <f t="shared" si="25"/>
        <v/>
      </c>
      <c r="S103" s="584" t="str" cm="1">
        <f t="array" ref="S103">IFERROR(INDEX('2. ADAS issues list'!Q$2:Q$2070,
               MATCH(TRUE,
                     INDEX(('2. ADAS issues list'!A$2:A$2070 &amp; " - " &amp; '2. ADAS issues list'!N$2:N$2070) = TRIM(X103), 0), 0)), "")</f>
        <v/>
      </c>
      <c r="T103" s="592" t="str">
        <f t="shared" si="26"/>
        <v/>
      </c>
      <c r="U103" s="593" t="str" cm="1">
        <f t="array" ref="U103">_xlfn.IFS(T103="", "", T103&gt;=0.9, "OK", T103&lt;0.9, "NOK")</f>
        <v/>
      </c>
      <c r="X103" s="232"/>
      <c r="Y103" t="str">
        <f t="shared" si="27"/>
        <v>-</v>
      </c>
    </row>
    <row r="104" spans="3:25" ht="15.6">
      <c r="C104" s="11" t="str" cm="1">
        <f t="array" ref="C104">IFERROR(INDEX('2. ADAS issues list'!B$2:B$2070,
               MATCH(TRUE,
                     ('2. ADAS issues list'!A$2:A$2070 &amp; " - " &amp; '2. ADAS issues list'!N$2:N$2070) = TRIM(X104), 0)), "")</f>
        <v/>
      </c>
      <c r="D104" s="10" t="str" cm="1">
        <f t="array" ref="D104">IFERROR(INDEX('2. ADAS issues list'!C$2:C$2070,
               MATCH(TRIM(X104),
                     '2. ADAS issues list'!A$2:A$2070 &amp; " - " &amp; '2. ADAS issues list'!N$2:N$2070, 0)), "")</f>
        <v/>
      </c>
      <c r="E104" s="10" t="str" cm="1">
        <f t="array" ref="E104">IFERROR(INDEX('2. ADAS issues list'!D$2:D$2070,
               MATCH(TRIM(X104),
                     '2. ADAS issues list'!A$2:A$2070 &amp; " - " &amp; '2. ADAS issues list'!N$2:N$2070, 0)), "")</f>
        <v/>
      </c>
      <c r="F104" s="88" t="str" cm="1">
        <f t="array" ref="F104">IFERROR(INDEX('2. ADAS issues list'!F$2:F$2070,
               MATCH(TRIM(X104),
                     '2. ADAS issues list'!A$2:A$2070 &amp; " - " &amp; '2. ADAS issues list'!N$2:N$2070, 0)), "")</f>
        <v/>
      </c>
      <c r="G104" s="89" t="str" cm="1">
        <f t="array" ref="G104">IFERROR(INDEX('2. ADAS issues list'!G$2:G$2071,
               MATCH(TRIM(X104),
                     '2. ADAS issues list'!A$2:A$2070 &amp; " - " &amp; '2. ADAS issues list'!N$2:N$2070, 0)), "")</f>
        <v/>
      </c>
      <c r="H104" s="584" t="str" cm="1">
        <f t="array" ref="H104">IFERROR(INDEX('2. ADAS issues list'!P$2:P$2070,
               MATCH(TRIM(X104),
                     '2. ADAS issues list'!A$2:A$2070 &amp; " - " &amp; '2. ADAS issues list'!N$2:N$2070, 0)), "")</f>
        <v/>
      </c>
      <c r="I104" s="16" t="str">
        <f>IFERROR(VLOOKUP(H104,Route!$C$4:$R$66,7,0), "")</f>
        <v/>
      </c>
      <c r="J104" s="224" t="str" cm="1">
        <f t="array" ref="J104">IFERROR(INDEX('2. ADAS issues list'!N$2:N$2070,
               MATCH(TRUE,
                     INDEX(('2. ADAS issues list'!A$2:A$2070 &amp; " - " &amp; '2. ADAS issues list'!N$2:N$2070) = TRIM(X104), 0), 0)), "")</f>
        <v/>
      </c>
      <c r="K104" s="17" t="str">
        <f>IFERROR(VLOOKUP(H104,Route!$C$3:$R$66,8,0), "")</f>
        <v/>
      </c>
      <c r="L104" s="17" t="str">
        <f t="shared" si="22"/>
        <v/>
      </c>
      <c r="M104" s="17" t="str">
        <f>IFERROR(VLOOKUP(H104,Route!$C$3:$R$66,10,0), "")</f>
        <v/>
      </c>
      <c r="N104" s="17" t="str">
        <f t="shared" si="23"/>
        <v/>
      </c>
      <c r="O104" s="17" t="str">
        <f>IFERROR(VLOOKUP(H104,Route!$C$3:$R$66,12,0), "")</f>
        <v/>
      </c>
      <c r="P104" s="17" t="str">
        <f t="shared" si="24"/>
        <v/>
      </c>
      <c r="Q104" s="17" t="str">
        <f>IFERROR(VLOOKUP(H104,Route!$C$3:$R$66,14,0), "")</f>
        <v/>
      </c>
      <c r="R104" s="17" t="str">
        <f t="shared" si="25"/>
        <v/>
      </c>
      <c r="S104" s="584" t="str" cm="1">
        <f t="array" ref="S104">IFERROR(INDEX('2. ADAS issues list'!Q$2:Q$2070,
               MATCH(TRUE,
                     INDEX(('2. ADAS issues list'!A$2:A$2070 &amp; " - " &amp; '2. ADAS issues list'!N$2:N$2070) = TRIM(X104), 0), 0)), "")</f>
        <v/>
      </c>
      <c r="T104" s="592" t="str">
        <f t="shared" si="26"/>
        <v/>
      </c>
      <c r="U104" s="593" t="str" cm="1">
        <f t="array" ref="U104">_xlfn.IFS(T104="", "", T104&gt;=0.9, "OK", T104&lt;0.9, "NOK")</f>
        <v/>
      </c>
      <c r="X104" s="232"/>
      <c r="Y104" t="str">
        <f t="shared" si="27"/>
        <v>-</v>
      </c>
    </row>
    <row r="105" spans="3:25" ht="15.6">
      <c r="C105" s="11" t="str" cm="1">
        <f t="array" ref="C105">IFERROR(INDEX('2. ADAS issues list'!B$2:B$2070,
               MATCH(TRUE,
                     ('2. ADAS issues list'!A$2:A$2070 &amp; " - " &amp; '2. ADAS issues list'!N$2:N$2070) = TRIM(X105), 0)), "")</f>
        <v/>
      </c>
      <c r="D105" s="10" t="str" cm="1">
        <f t="array" ref="D105">IFERROR(INDEX('2. ADAS issues list'!C$2:C$2070,
               MATCH(TRIM(X105),
                     '2. ADAS issues list'!A$2:A$2070 &amp; " - " &amp; '2. ADAS issues list'!N$2:N$2070, 0)), "")</f>
        <v/>
      </c>
      <c r="E105" s="10" t="str" cm="1">
        <f t="array" ref="E105">IFERROR(INDEX('2. ADAS issues list'!D$2:D$2070,
               MATCH(TRIM(X105),
                     '2. ADAS issues list'!A$2:A$2070 &amp; " - " &amp; '2. ADAS issues list'!N$2:N$2070, 0)), "")</f>
        <v/>
      </c>
      <c r="F105" s="88" t="str" cm="1">
        <f t="array" ref="F105">IFERROR(INDEX('2. ADAS issues list'!F$2:F$2070,
               MATCH(TRIM(X105),
                     '2. ADAS issues list'!A$2:A$2070 &amp; " - " &amp; '2. ADAS issues list'!N$2:N$2070, 0)), "")</f>
        <v/>
      </c>
      <c r="G105" s="89" t="str" cm="1">
        <f t="array" ref="G105">IFERROR(INDEX('2. ADAS issues list'!G$2:G$2071,
               MATCH(TRIM(X105),
                     '2. ADAS issues list'!A$2:A$2070 &amp; " - " &amp; '2. ADAS issues list'!N$2:N$2070, 0)), "")</f>
        <v/>
      </c>
      <c r="H105" s="584" t="str" cm="1">
        <f t="array" ref="H105">IFERROR(INDEX('2. ADAS issues list'!P$2:P$2070,
               MATCH(TRIM(X105),
                     '2. ADAS issues list'!A$2:A$2070 &amp; " - " &amp; '2. ADAS issues list'!N$2:N$2070, 0)), "")</f>
        <v/>
      </c>
      <c r="I105" s="16" t="str">
        <f>IFERROR(VLOOKUP(H105,Route!$C$4:$R$66,7,0), "")</f>
        <v/>
      </c>
      <c r="J105" s="224" t="str" cm="1">
        <f t="array" ref="J105">IFERROR(INDEX('2. ADAS issues list'!N$2:N$2070,
               MATCH(TRUE,
                     INDEX(('2. ADAS issues list'!A$2:A$2070 &amp; " - " &amp; '2. ADAS issues list'!N$2:N$2070) = TRIM(X105), 0), 0)), "")</f>
        <v/>
      </c>
      <c r="K105" s="17" t="str">
        <f>IFERROR(VLOOKUP(H105,Route!$C$3:$R$66,8,0), "")</f>
        <v/>
      </c>
      <c r="L105" s="17" t="str">
        <f t="shared" si="22"/>
        <v/>
      </c>
      <c r="M105" s="17" t="str">
        <f>IFERROR(VLOOKUP(H105,Route!$C$3:$R$66,10,0), "")</f>
        <v/>
      </c>
      <c r="N105" s="17" t="str">
        <f t="shared" si="23"/>
        <v/>
      </c>
      <c r="O105" s="17" t="str">
        <f>IFERROR(VLOOKUP(H105,Route!$C$3:$R$66,12,0), "")</f>
        <v/>
      </c>
      <c r="P105" s="17" t="str">
        <f t="shared" si="24"/>
        <v/>
      </c>
      <c r="Q105" s="17" t="str">
        <f>IFERROR(VLOOKUP(H105,Route!$C$3:$R$66,14,0), "")</f>
        <v/>
      </c>
      <c r="R105" s="17" t="str">
        <f t="shared" si="25"/>
        <v/>
      </c>
      <c r="S105" s="584" t="str" cm="1">
        <f t="array" ref="S105">IFERROR(INDEX('2. ADAS issues list'!Q$2:Q$2070,
               MATCH(TRUE,
                     INDEX(('2. ADAS issues list'!A$2:A$2070 &amp; " - " &amp; '2. ADAS issues list'!N$2:N$2070) = TRIM(X105), 0), 0)), "")</f>
        <v/>
      </c>
      <c r="T105" s="592" t="str">
        <f t="shared" si="26"/>
        <v/>
      </c>
      <c r="U105" s="593" t="str" cm="1">
        <f t="array" ref="U105">_xlfn.IFS(T105="", "", T105&gt;=0.9, "OK", T105&lt;0.9, "NOK")</f>
        <v/>
      </c>
      <c r="X105" s="232"/>
      <c r="Y105" t="str">
        <f t="shared" si="27"/>
        <v>-</v>
      </c>
    </row>
    <row r="106" spans="3:25" ht="15.6">
      <c r="C106" s="11" t="str" cm="1">
        <f t="array" ref="C106">IFERROR(INDEX('2. ADAS issues list'!B$2:B$2070,
               MATCH(TRUE,
                     ('2. ADAS issues list'!A$2:A$2070 &amp; " - " &amp; '2. ADAS issues list'!N$2:N$2070) = TRIM(X106), 0)), "")</f>
        <v/>
      </c>
      <c r="D106" s="10" t="str" cm="1">
        <f t="array" ref="D106">IFERROR(INDEX('2. ADAS issues list'!C$2:C$2070,
               MATCH(TRIM(X106),
                     '2. ADAS issues list'!A$2:A$2070 &amp; " - " &amp; '2. ADAS issues list'!N$2:N$2070, 0)), "")</f>
        <v/>
      </c>
      <c r="E106" s="10" t="str" cm="1">
        <f t="array" ref="E106">IFERROR(INDEX('2. ADAS issues list'!D$2:D$2070,
               MATCH(TRIM(X106),
                     '2. ADAS issues list'!A$2:A$2070 &amp; " - " &amp; '2. ADAS issues list'!N$2:N$2070, 0)), "")</f>
        <v/>
      </c>
      <c r="F106" s="88" t="str" cm="1">
        <f t="array" ref="F106">IFERROR(INDEX('2. ADAS issues list'!F$2:F$2070,
               MATCH(TRIM(X106),
                     '2. ADAS issues list'!A$2:A$2070 &amp; " - " &amp; '2. ADAS issues list'!N$2:N$2070, 0)), "")</f>
        <v/>
      </c>
      <c r="G106" s="89" t="str" cm="1">
        <f t="array" ref="G106">IFERROR(INDEX('2. ADAS issues list'!G$2:G$2071,
               MATCH(TRIM(X106),
                     '2. ADAS issues list'!A$2:A$2070 &amp; " - " &amp; '2. ADAS issues list'!N$2:N$2070, 0)), "")</f>
        <v/>
      </c>
      <c r="H106" s="584" t="str" cm="1">
        <f t="array" ref="H106">IFERROR(INDEX('2. ADAS issues list'!P$2:P$2070,
               MATCH(TRIM(X106),
                     '2. ADAS issues list'!A$2:A$2070 &amp; " - " &amp; '2. ADAS issues list'!N$2:N$2070, 0)), "")</f>
        <v/>
      </c>
      <c r="I106" s="16" t="str">
        <f>IFERROR(VLOOKUP(H106,Route!$C$4:$R$66,7,0), "")</f>
        <v/>
      </c>
      <c r="J106" s="224" t="str" cm="1">
        <f t="array" ref="J106">IFERROR(INDEX('2. ADAS issues list'!N$2:N$2070,
               MATCH(TRUE,
                     INDEX(('2. ADAS issues list'!A$2:A$2070 &amp; " - " &amp; '2. ADAS issues list'!N$2:N$2070) = TRIM(X106), 0), 0)), "")</f>
        <v/>
      </c>
      <c r="K106" s="17" t="str">
        <f>IFERROR(VLOOKUP(H106,Route!$C$3:$R$66,8,0), "")</f>
        <v/>
      </c>
      <c r="L106" s="17" t="str">
        <f t="shared" si="22"/>
        <v/>
      </c>
      <c r="M106" s="17" t="str">
        <f>IFERROR(VLOOKUP(H106,Route!$C$3:$R$66,10,0), "")</f>
        <v/>
      </c>
      <c r="N106" s="17" t="str">
        <f t="shared" si="23"/>
        <v/>
      </c>
      <c r="O106" s="17" t="str">
        <f>IFERROR(VLOOKUP(H106,Route!$C$3:$R$66,12,0), "")</f>
        <v/>
      </c>
      <c r="P106" s="17" t="str">
        <f t="shared" si="24"/>
        <v/>
      </c>
      <c r="Q106" s="17" t="str">
        <f>IFERROR(VLOOKUP(H106,Route!$C$3:$R$66,14,0), "")</f>
        <v/>
      </c>
      <c r="R106" s="17" t="str">
        <f t="shared" si="25"/>
        <v/>
      </c>
      <c r="S106" s="584" t="str" cm="1">
        <f t="array" ref="S106">IFERROR(INDEX('2. ADAS issues list'!Q$2:Q$2070,
               MATCH(TRUE,
                     INDEX(('2. ADAS issues list'!A$2:A$2070 &amp; " - " &amp; '2. ADAS issues list'!N$2:N$2070) = TRIM(X106), 0), 0)), "")</f>
        <v/>
      </c>
      <c r="T106" s="592" t="str">
        <f t="shared" si="26"/>
        <v/>
      </c>
      <c r="U106" s="593" t="str" cm="1">
        <f t="array" ref="U106">_xlfn.IFS(T106="", "", T106&gt;=0.9, "OK", T106&lt;0.9, "NOK")</f>
        <v/>
      </c>
      <c r="X106" s="232"/>
      <c r="Y106" t="str">
        <f t="shared" si="27"/>
        <v>-</v>
      </c>
    </row>
    <row r="107" spans="3:25" ht="15.6">
      <c r="C107" s="11" t="str" cm="1">
        <f t="array" ref="C107">IFERROR(INDEX('2. ADAS issues list'!B$2:B$2070,
               MATCH(TRUE,
                     ('2. ADAS issues list'!A$2:A$2070 &amp; " - " &amp; '2. ADAS issues list'!N$2:N$2070) = TRIM(X107), 0)), "")</f>
        <v/>
      </c>
      <c r="D107" s="10" t="str" cm="1">
        <f t="array" ref="D107">IFERROR(INDEX('2. ADAS issues list'!C$2:C$2070,
               MATCH(TRIM(X107),
                     '2. ADAS issues list'!A$2:A$2070 &amp; " - " &amp; '2. ADAS issues list'!N$2:N$2070, 0)), "")</f>
        <v/>
      </c>
      <c r="E107" s="10" t="str" cm="1">
        <f t="array" ref="E107">IFERROR(INDEX('2. ADAS issues list'!D$2:D$2070,
               MATCH(TRIM(X107),
                     '2. ADAS issues list'!A$2:A$2070 &amp; " - " &amp; '2. ADAS issues list'!N$2:N$2070, 0)), "")</f>
        <v/>
      </c>
      <c r="F107" s="88" t="str" cm="1">
        <f t="array" ref="F107">IFERROR(INDEX('2. ADAS issues list'!F$2:F$2070,
               MATCH(TRIM(X107),
                     '2. ADAS issues list'!A$2:A$2070 &amp; " - " &amp; '2. ADAS issues list'!N$2:N$2070, 0)), "")</f>
        <v/>
      </c>
      <c r="G107" s="89" t="str" cm="1">
        <f t="array" ref="G107">IFERROR(INDEX('2. ADAS issues list'!G$2:G$2071,
               MATCH(TRIM(X107),
                     '2. ADAS issues list'!A$2:A$2070 &amp; " - " &amp; '2. ADAS issues list'!N$2:N$2070, 0)), "")</f>
        <v/>
      </c>
      <c r="H107" s="584" t="str" cm="1">
        <f t="array" ref="H107">IFERROR(INDEX('2. ADAS issues list'!P$2:P$2070,
               MATCH(TRIM(X107),
                     '2. ADAS issues list'!A$2:A$2070 &amp; " - " &amp; '2. ADAS issues list'!N$2:N$2070, 0)), "")</f>
        <v/>
      </c>
      <c r="I107" s="16" t="str">
        <f>IFERROR(VLOOKUP(H107,Route!$C$4:$R$66,7,0), "")</f>
        <v/>
      </c>
      <c r="J107" s="224" t="str" cm="1">
        <f t="array" ref="J107">IFERROR(INDEX('2. ADAS issues list'!N$2:N$2070,
               MATCH(TRUE,
                     INDEX(('2. ADAS issues list'!A$2:A$2070 &amp; " - " &amp; '2. ADAS issues list'!N$2:N$2070) = TRIM(X107), 0), 0)), "")</f>
        <v/>
      </c>
      <c r="K107" s="17" t="str">
        <f>IFERROR(VLOOKUP(H107,Route!$C$3:$R$66,8,0), "")</f>
        <v/>
      </c>
      <c r="L107" s="17" t="str">
        <f t="shared" si="22"/>
        <v/>
      </c>
      <c r="M107" s="17" t="str">
        <f>IFERROR(VLOOKUP(H107,Route!$C$3:$R$66,10,0), "")</f>
        <v/>
      </c>
      <c r="N107" s="17" t="str">
        <f t="shared" si="23"/>
        <v/>
      </c>
      <c r="O107" s="17" t="str">
        <f>IFERROR(VLOOKUP(H107,Route!$C$3:$R$66,12,0), "")</f>
        <v/>
      </c>
      <c r="P107" s="17" t="str">
        <f t="shared" si="24"/>
        <v/>
      </c>
      <c r="Q107" s="17" t="str">
        <f>IFERROR(VLOOKUP(H107,Route!$C$3:$R$66,14,0), "")</f>
        <v/>
      </c>
      <c r="R107" s="17" t="str">
        <f t="shared" si="25"/>
        <v/>
      </c>
      <c r="S107" s="584" t="str" cm="1">
        <f t="array" ref="S107">IFERROR(INDEX('2. ADAS issues list'!Q$2:Q$2070,
               MATCH(TRUE,
                     INDEX(('2. ADAS issues list'!A$2:A$2070 &amp; " - " &amp; '2. ADAS issues list'!N$2:N$2070) = TRIM(X107), 0), 0)), "")</f>
        <v/>
      </c>
      <c r="T107" s="592" t="str">
        <f t="shared" si="26"/>
        <v/>
      </c>
      <c r="U107" s="593" t="str" cm="1">
        <f t="array" ref="U107">_xlfn.IFS(T107="", "", T107&gt;=0.9, "OK", T107&lt;0.9, "NOK")</f>
        <v/>
      </c>
      <c r="X107" s="232"/>
      <c r="Y107" t="str">
        <f t="shared" si="27"/>
        <v>-</v>
      </c>
    </row>
    <row r="108" spans="3:25" ht="15.6">
      <c r="C108" s="11" t="str" cm="1">
        <f t="array" ref="C108">IFERROR(INDEX('2. ADAS issues list'!B$2:B$2070,
               MATCH(TRUE,
                     ('2. ADAS issues list'!A$2:A$2070 &amp; " - " &amp; '2. ADAS issues list'!N$2:N$2070) = TRIM(X108), 0)), "")</f>
        <v/>
      </c>
      <c r="D108" s="10" t="str" cm="1">
        <f t="array" ref="D108">IFERROR(INDEX('2. ADAS issues list'!C$2:C$2070,
               MATCH(TRIM(X108),
                     '2. ADAS issues list'!A$2:A$2070 &amp; " - " &amp; '2. ADAS issues list'!N$2:N$2070, 0)), "")</f>
        <v/>
      </c>
      <c r="E108" s="10" t="str" cm="1">
        <f t="array" ref="E108">IFERROR(INDEX('2. ADAS issues list'!D$2:D$2070,
               MATCH(TRIM(X108),
                     '2. ADAS issues list'!A$2:A$2070 &amp; " - " &amp; '2. ADAS issues list'!N$2:N$2070, 0)), "")</f>
        <v/>
      </c>
      <c r="F108" s="88" t="str" cm="1">
        <f t="array" ref="F108">IFERROR(INDEX('2. ADAS issues list'!F$2:F$2070,
               MATCH(TRIM(X108),
                     '2. ADAS issues list'!A$2:A$2070 &amp; " - " &amp; '2. ADAS issues list'!N$2:N$2070, 0)), "")</f>
        <v/>
      </c>
      <c r="G108" s="89" t="str" cm="1">
        <f t="array" ref="G108">IFERROR(INDEX('2. ADAS issues list'!G$2:G$2071,
               MATCH(TRIM(X108),
                     '2. ADAS issues list'!A$2:A$2070 &amp; " - " &amp; '2. ADAS issues list'!N$2:N$2070, 0)), "")</f>
        <v/>
      </c>
      <c r="H108" s="584" t="str" cm="1">
        <f t="array" ref="H108">IFERROR(INDEX('2. ADAS issues list'!P$2:P$2070,
               MATCH(TRIM(X108),
                     '2. ADAS issues list'!A$2:A$2070 &amp; " - " &amp; '2. ADAS issues list'!N$2:N$2070, 0)), "")</f>
        <v/>
      </c>
      <c r="I108" s="16" t="str">
        <f>IFERROR(VLOOKUP(H108,Route!$C$4:$R$66,7,0), "")</f>
        <v/>
      </c>
      <c r="J108" s="224" t="str" cm="1">
        <f t="array" ref="J108">IFERROR(INDEX('2. ADAS issues list'!N$2:N$2070,
               MATCH(TRUE,
                     INDEX(('2. ADAS issues list'!A$2:A$2070 &amp; " - " &amp; '2. ADAS issues list'!N$2:N$2070) = TRIM(X108), 0), 0)), "")</f>
        <v/>
      </c>
      <c r="K108" s="17" t="str">
        <f>IFERROR(VLOOKUP(H108,Route!$C$3:$R$66,8,0), "")</f>
        <v/>
      </c>
      <c r="L108" s="17" t="str">
        <f t="shared" si="22"/>
        <v/>
      </c>
      <c r="M108" s="17" t="str">
        <f>IFERROR(VLOOKUP(H108,Route!$C$3:$R$66,10,0), "")</f>
        <v/>
      </c>
      <c r="N108" s="17" t="str">
        <f t="shared" si="23"/>
        <v/>
      </c>
      <c r="O108" s="17" t="str">
        <f>IFERROR(VLOOKUP(H108,Route!$C$3:$R$66,12,0), "")</f>
        <v/>
      </c>
      <c r="P108" s="17" t="str">
        <f t="shared" si="24"/>
        <v/>
      </c>
      <c r="Q108" s="17" t="str">
        <f>IFERROR(VLOOKUP(H108,Route!$C$3:$R$66,14,0), "")</f>
        <v/>
      </c>
      <c r="R108" s="17" t="str">
        <f t="shared" si="25"/>
        <v/>
      </c>
      <c r="S108" s="584" t="str" cm="1">
        <f t="array" ref="S108">IFERROR(INDEX('2. ADAS issues list'!Q$2:Q$2070,
               MATCH(TRUE,
                     INDEX(('2. ADAS issues list'!A$2:A$2070 &amp; " - " &amp; '2. ADAS issues list'!N$2:N$2070) = TRIM(X108), 0), 0)), "")</f>
        <v/>
      </c>
      <c r="T108" s="592" t="str">
        <f t="shared" si="26"/>
        <v/>
      </c>
      <c r="U108" s="593" t="str" cm="1">
        <f t="array" ref="U108">_xlfn.IFS(T108="", "", T108&gt;=0.9, "OK", T108&lt;0.9, "NOK")</f>
        <v/>
      </c>
      <c r="X108" s="232"/>
      <c r="Y108" t="str">
        <f t="shared" si="27"/>
        <v>-</v>
      </c>
    </row>
    <row r="109" spans="3:25" ht="15.6">
      <c r="C109" s="11" t="str" cm="1">
        <f t="array" ref="C109">IFERROR(INDEX('2. ADAS issues list'!B$2:B$2070,
               MATCH(TRUE,
                     ('2. ADAS issues list'!A$2:A$2070 &amp; " - " &amp; '2. ADAS issues list'!N$2:N$2070) = TRIM(X109), 0)), "")</f>
        <v/>
      </c>
      <c r="D109" s="10" t="str" cm="1">
        <f t="array" ref="D109">IFERROR(INDEX('2. ADAS issues list'!C$2:C$2070,
               MATCH(TRIM(X109),
                     '2. ADAS issues list'!A$2:A$2070 &amp; " - " &amp; '2. ADAS issues list'!N$2:N$2070, 0)), "")</f>
        <v/>
      </c>
      <c r="E109" s="10" t="str" cm="1">
        <f t="array" ref="E109">IFERROR(INDEX('2. ADAS issues list'!D$2:D$2070,
               MATCH(TRIM(X109),
                     '2. ADAS issues list'!A$2:A$2070 &amp; " - " &amp; '2. ADAS issues list'!N$2:N$2070, 0)), "")</f>
        <v/>
      </c>
      <c r="F109" s="88" t="str" cm="1">
        <f t="array" ref="F109">IFERROR(INDEX('2. ADAS issues list'!F$2:F$2070,
               MATCH(TRIM(X109),
                     '2. ADAS issues list'!A$2:A$2070 &amp; " - " &amp; '2. ADAS issues list'!N$2:N$2070, 0)), "")</f>
        <v/>
      </c>
      <c r="G109" s="89" t="str" cm="1">
        <f t="array" ref="G109">IFERROR(INDEX('2. ADAS issues list'!G$2:G$2071,
               MATCH(TRIM(X109),
                     '2. ADAS issues list'!A$2:A$2070 &amp; " - " &amp; '2. ADAS issues list'!N$2:N$2070, 0)), "")</f>
        <v/>
      </c>
      <c r="H109" s="584" t="str" cm="1">
        <f t="array" ref="H109">IFERROR(INDEX('2. ADAS issues list'!P$2:P$2070,
               MATCH(TRIM(X109),
                     '2. ADAS issues list'!A$2:A$2070 &amp; " - " &amp; '2. ADAS issues list'!N$2:N$2070, 0)), "")</f>
        <v/>
      </c>
      <c r="I109" s="16" t="str">
        <f>IFERROR(VLOOKUP(H109,Route!$C$4:$R$66,7,0), "")</f>
        <v/>
      </c>
      <c r="J109" s="224" t="str" cm="1">
        <f t="array" ref="J109">IFERROR(INDEX('2. ADAS issues list'!N$2:N$2070,
               MATCH(TRUE,
                     INDEX(('2. ADAS issues list'!A$2:A$2070 &amp; " - " &amp; '2. ADAS issues list'!N$2:N$2070) = TRIM(X109), 0), 0)), "")</f>
        <v/>
      </c>
      <c r="K109" s="17" t="str">
        <f>IFERROR(VLOOKUP(H109,Route!$C$3:$R$66,8,0), "")</f>
        <v/>
      </c>
      <c r="L109" s="17" t="str">
        <f t="shared" si="22"/>
        <v/>
      </c>
      <c r="M109" s="17" t="str">
        <f>IFERROR(VLOOKUP(H109,Route!$C$3:$R$66,10,0), "")</f>
        <v/>
      </c>
      <c r="N109" s="17" t="str">
        <f t="shared" si="23"/>
        <v/>
      </c>
      <c r="O109" s="17" t="str">
        <f>IFERROR(VLOOKUP(H109,Route!$C$3:$R$66,12,0), "")</f>
        <v/>
      </c>
      <c r="P109" s="17" t="str">
        <f t="shared" si="24"/>
        <v/>
      </c>
      <c r="Q109" s="17" t="str">
        <f>IFERROR(VLOOKUP(H109,Route!$C$3:$R$66,14,0), "")</f>
        <v/>
      </c>
      <c r="R109" s="17" t="str">
        <f t="shared" si="25"/>
        <v/>
      </c>
      <c r="S109" s="584" t="str" cm="1">
        <f t="array" ref="S109">IFERROR(INDEX('2. ADAS issues list'!Q$2:Q$2070,
               MATCH(TRUE,
                     INDEX(('2. ADAS issues list'!A$2:A$2070 &amp; " - " &amp; '2. ADAS issues list'!N$2:N$2070) = TRIM(X109), 0), 0)), "")</f>
        <v/>
      </c>
      <c r="T109" s="592" t="str">
        <f t="shared" si="26"/>
        <v/>
      </c>
      <c r="U109" s="593" t="str" cm="1">
        <f t="array" ref="U109">_xlfn.IFS(T109="", "", T109&gt;=0.9, "OK", T109&lt;0.9, "NOK")</f>
        <v/>
      </c>
      <c r="X109" s="232"/>
    </row>
    <row r="110" spans="3:25" ht="15.6">
      <c r="C110" s="11" t="str" cm="1">
        <f t="array" ref="C110">IFERROR(INDEX('2. ADAS issues list'!B$2:B$2070,
               MATCH(TRUE,
                     ('2. ADAS issues list'!A$2:A$2070 &amp; " - " &amp; '2. ADAS issues list'!N$2:N$2070) = TRIM(X110), 0)), "")</f>
        <v/>
      </c>
      <c r="D110" s="10" t="str" cm="1">
        <f t="array" ref="D110">IFERROR(INDEX('2. ADAS issues list'!C$2:C$2070,
               MATCH(TRIM(X110),
                     '2. ADAS issues list'!A$2:A$2070 &amp; " - " &amp; '2. ADAS issues list'!N$2:N$2070, 0)), "")</f>
        <v/>
      </c>
      <c r="E110" s="10" t="str" cm="1">
        <f t="array" ref="E110">IFERROR(INDEX('2. ADAS issues list'!D$2:D$2070,
               MATCH(TRIM(X110),
                     '2. ADAS issues list'!A$2:A$2070 &amp; " - " &amp; '2. ADAS issues list'!N$2:N$2070, 0)), "")</f>
        <v/>
      </c>
      <c r="F110" s="88" t="str" cm="1">
        <f t="array" ref="F110">IFERROR(INDEX('2. ADAS issues list'!F$2:F$2070,
               MATCH(TRIM(X110),
                     '2. ADAS issues list'!A$2:A$2070 &amp; " - " &amp; '2. ADAS issues list'!N$2:N$2070, 0)), "")</f>
        <v/>
      </c>
      <c r="G110" s="89" t="str" cm="1">
        <f t="array" ref="G110">IFERROR(INDEX('2. ADAS issues list'!G$2:G$2071,
               MATCH(TRIM(X110),
                     '2. ADAS issues list'!A$2:A$2070 &amp; " - " &amp; '2. ADAS issues list'!N$2:N$2070, 0)), "")</f>
        <v/>
      </c>
      <c r="H110" s="584" t="str" cm="1">
        <f t="array" ref="H110">IFERROR(INDEX('2. ADAS issues list'!P$2:P$2070,
               MATCH(TRIM(X110),
                     '2. ADAS issues list'!A$2:A$2070 &amp; " - " &amp; '2. ADAS issues list'!N$2:N$2070, 0)), "")</f>
        <v/>
      </c>
      <c r="I110" s="16" t="str">
        <f>IFERROR(VLOOKUP(H110,Route!$C$4:$R$66,7,0), "")</f>
        <v/>
      </c>
      <c r="J110" s="224" t="str" cm="1">
        <f t="array" ref="J110">IFERROR(INDEX('2. ADAS issues list'!N$2:N$2070,
               MATCH(TRUE,
                     INDEX(('2. ADAS issues list'!A$2:A$2070 &amp; " - " &amp; '2. ADAS issues list'!N$2:N$2070) = TRIM(X110), 0), 0)), "")</f>
        <v/>
      </c>
      <c r="K110" s="17" t="str">
        <f>IFERROR(VLOOKUP(H110,Route!$C$3:$R$66,8,0), "")</f>
        <v/>
      </c>
      <c r="L110" s="17" t="str">
        <f t="shared" si="22"/>
        <v/>
      </c>
      <c r="M110" s="17" t="str">
        <f>IFERROR(VLOOKUP(H110,Route!$C$3:$R$66,10,0), "")</f>
        <v/>
      </c>
      <c r="N110" s="17" t="str">
        <f t="shared" si="23"/>
        <v/>
      </c>
      <c r="O110" s="17" t="str">
        <f>IFERROR(VLOOKUP(H110,Route!$C$3:$R$66,12,0), "")</f>
        <v/>
      </c>
      <c r="P110" s="17" t="str">
        <f t="shared" si="24"/>
        <v/>
      </c>
      <c r="Q110" s="17" t="str">
        <f>IFERROR(VLOOKUP(H110,Route!$C$3:$R$66,14,0), "")</f>
        <v/>
      </c>
      <c r="R110" s="17" t="str">
        <f t="shared" si="25"/>
        <v/>
      </c>
      <c r="S110" s="584" t="str" cm="1">
        <f t="array" ref="S110">IFERROR(INDEX('2. ADAS issues list'!Q$2:Q$2070,
               MATCH(TRUE,
                     INDEX(('2. ADAS issues list'!A$2:A$2070 &amp; " - " &amp; '2. ADAS issues list'!N$2:N$2070) = TRIM(X110), 0), 0)), "")</f>
        <v/>
      </c>
      <c r="T110" s="592" t="str">
        <f t="shared" si="26"/>
        <v/>
      </c>
      <c r="U110" s="593" t="str" cm="1">
        <f t="array" ref="U110">_xlfn.IFS(T110="", "", T110&gt;=0.9, "OK", T110&lt;0.9, "NOK")</f>
        <v/>
      </c>
      <c r="X110" s="232"/>
    </row>
    <row r="111" spans="3:25" ht="15.6">
      <c r="C111" s="11" t="str" cm="1">
        <f t="array" ref="C111">IFERROR(INDEX('2. ADAS issues list'!B$2:B$2070,
               MATCH(TRUE,
                     ('2. ADAS issues list'!A$2:A$2070 &amp; " - " &amp; '2. ADAS issues list'!N$2:N$2070) = TRIM(X111), 0)), "")</f>
        <v/>
      </c>
      <c r="D111" s="10" t="str" cm="1">
        <f t="array" ref="D111">IFERROR(INDEX('2. ADAS issues list'!C$2:C$2070,
               MATCH(TRIM(X111),
                     '2. ADAS issues list'!A$2:A$2070 &amp; " - " &amp; '2. ADAS issues list'!N$2:N$2070, 0)), "")</f>
        <v/>
      </c>
      <c r="E111" s="10" t="str" cm="1">
        <f t="array" ref="E111">IFERROR(INDEX('2. ADAS issues list'!D$2:D$2070,
               MATCH(TRIM(X111),
                     '2. ADAS issues list'!A$2:A$2070 &amp; " - " &amp; '2. ADAS issues list'!N$2:N$2070, 0)), "")</f>
        <v/>
      </c>
      <c r="F111" s="88" t="str" cm="1">
        <f t="array" ref="F111">IFERROR(INDEX('2. ADAS issues list'!F$2:F$2070,
               MATCH(TRIM(X111),
                     '2. ADAS issues list'!A$2:A$2070 &amp; " - " &amp; '2. ADAS issues list'!N$2:N$2070, 0)), "")</f>
        <v/>
      </c>
      <c r="G111" s="89" t="str" cm="1">
        <f t="array" ref="G111">IFERROR(INDEX('2. ADAS issues list'!G$2:G$2071,
               MATCH(TRIM(X111),
                     '2. ADAS issues list'!A$2:A$2070 &amp; " - " &amp; '2. ADAS issues list'!N$2:N$2070, 0)), "")</f>
        <v/>
      </c>
      <c r="H111" s="584" t="str" cm="1">
        <f t="array" ref="H111">IFERROR(INDEX('2. ADAS issues list'!P$2:P$2070,
               MATCH(TRIM(X111),
                     '2. ADAS issues list'!A$2:A$2070 &amp; " - " &amp; '2. ADAS issues list'!N$2:N$2070, 0)), "")</f>
        <v/>
      </c>
      <c r="I111" s="16" t="str">
        <f>IFERROR(VLOOKUP(H111,Route!$C$4:$R$66,7,0), "")</f>
        <v/>
      </c>
      <c r="J111" s="224" t="str" cm="1">
        <f t="array" ref="J111">IFERROR(INDEX('2. ADAS issues list'!N$2:N$2070,
               MATCH(TRUE,
                     INDEX(('2. ADAS issues list'!A$2:A$2070 &amp; " - " &amp; '2. ADAS issues list'!N$2:N$2070) = TRIM(X111), 0), 0)), "")</f>
        <v/>
      </c>
      <c r="K111" s="17" t="str">
        <f>IFERROR(VLOOKUP(H111,Route!$C$3:$R$66,8,0), "")</f>
        <v/>
      </c>
      <c r="L111" s="17" t="str">
        <f t="shared" si="22"/>
        <v/>
      </c>
      <c r="M111" s="17" t="str">
        <f>IFERROR(VLOOKUP(H111,Route!$C$3:$R$66,10,0), "")</f>
        <v/>
      </c>
      <c r="N111" s="17" t="str">
        <f t="shared" si="23"/>
        <v/>
      </c>
      <c r="O111" s="17" t="str">
        <f>IFERROR(VLOOKUP(H111,Route!$C$3:$R$66,12,0), "")</f>
        <v/>
      </c>
      <c r="P111" s="17" t="str">
        <f t="shared" si="24"/>
        <v/>
      </c>
      <c r="Q111" s="17" t="str">
        <f>IFERROR(VLOOKUP(H111,Route!$C$3:$R$66,14,0), "")</f>
        <v/>
      </c>
      <c r="R111" s="17" t="str">
        <f t="shared" si="25"/>
        <v/>
      </c>
      <c r="S111" s="584" t="str" cm="1">
        <f t="array" ref="S111">IFERROR(INDEX('2. ADAS issues list'!Q$2:Q$2070,
               MATCH(TRUE,
                     INDEX(('2. ADAS issues list'!A$2:A$2070 &amp; " - " &amp; '2. ADAS issues list'!N$2:N$2070) = TRIM(X111), 0), 0)), "")</f>
        <v/>
      </c>
      <c r="T111" s="592" t="str">
        <f t="shared" si="26"/>
        <v/>
      </c>
      <c r="U111" s="593" t="str" cm="1">
        <f t="array" ref="U111">_xlfn.IFS(T111="", "", T111&gt;=0.9, "OK", T111&lt;0.9, "NOK")</f>
        <v/>
      </c>
      <c r="X111" s="232"/>
    </row>
    <row r="112" spans="3:25" ht="15.6">
      <c r="C112" s="11" t="str" cm="1">
        <f t="array" ref="C112">IFERROR(INDEX('2. ADAS issues list'!B$2:B$2070,
               MATCH(TRUE,
                     ('2. ADAS issues list'!A$2:A$2070 &amp; " - " &amp; '2. ADAS issues list'!N$2:N$2070) = TRIM(X112), 0)), "")</f>
        <v/>
      </c>
      <c r="D112" s="10" t="str" cm="1">
        <f t="array" ref="D112">IFERROR(INDEX('2. ADAS issues list'!C$2:C$2070,
               MATCH(TRIM(X112),
                     '2. ADAS issues list'!A$2:A$2070 &amp; " - " &amp; '2. ADAS issues list'!N$2:N$2070, 0)), "")</f>
        <v/>
      </c>
      <c r="E112" s="10" t="str" cm="1">
        <f t="array" ref="E112">IFERROR(INDEX('2. ADAS issues list'!D$2:D$2070,
               MATCH(TRIM(X112),
                     '2. ADAS issues list'!A$2:A$2070 &amp; " - " &amp; '2. ADAS issues list'!N$2:N$2070, 0)), "")</f>
        <v/>
      </c>
      <c r="F112" s="88" t="str" cm="1">
        <f t="array" ref="F112">IFERROR(INDEX('2. ADAS issues list'!F$2:F$2070,
               MATCH(TRIM(X112),
                     '2. ADAS issues list'!A$2:A$2070 &amp; " - " &amp; '2. ADAS issues list'!N$2:N$2070, 0)), "")</f>
        <v/>
      </c>
      <c r="G112" s="89" t="str" cm="1">
        <f t="array" ref="G112">IFERROR(INDEX('2. ADAS issues list'!G$2:G$2071,
               MATCH(TRIM(X112),
                     '2. ADAS issues list'!A$2:A$2070 &amp; " - " &amp; '2. ADAS issues list'!N$2:N$2070, 0)), "")</f>
        <v/>
      </c>
      <c r="H112" s="584" t="str" cm="1">
        <f t="array" ref="H112">IFERROR(INDEX('2. ADAS issues list'!P$2:P$2070,
               MATCH(TRIM(X112),
                     '2. ADAS issues list'!A$2:A$2070 &amp; " - " &amp; '2. ADAS issues list'!N$2:N$2070, 0)), "")</f>
        <v/>
      </c>
      <c r="I112" s="16" t="str">
        <f>IFERROR(VLOOKUP(H112,Route!$C$4:$R$66,7,0), "")</f>
        <v/>
      </c>
      <c r="J112" s="224" t="str" cm="1">
        <f t="array" ref="J112">IFERROR(INDEX('2. ADAS issues list'!N$2:N$2070,
               MATCH(TRUE,
                     INDEX(('2. ADAS issues list'!A$2:A$2070 &amp; " - " &amp; '2. ADAS issues list'!N$2:N$2070) = TRIM(X112), 0), 0)), "")</f>
        <v/>
      </c>
      <c r="K112" s="17" t="str">
        <f>IFERROR(VLOOKUP(H112,Route!$C$3:$R$66,8,0), "")</f>
        <v/>
      </c>
      <c r="L112" s="17" t="str">
        <f t="shared" si="22"/>
        <v/>
      </c>
      <c r="M112" s="17" t="str">
        <f>IFERROR(VLOOKUP(H112,Route!$C$3:$R$66,10,0), "")</f>
        <v/>
      </c>
      <c r="N112" s="17" t="str">
        <f t="shared" si="23"/>
        <v/>
      </c>
      <c r="O112" s="17" t="str">
        <f>IFERROR(VLOOKUP(H112,Route!$C$3:$R$66,12,0), "")</f>
        <v/>
      </c>
      <c r="P112" s="17" t="str">
        <f t="shared" si="24"/>
        <v/>
      </c>
      <c r="Q112" s="17" t="str">
        <f>IFERROR(VLOOKUP(H112,Route!$C$3:$R$66,14,0), "")</f>
        <v/>
      </c>
      <c r="R112" s="17" t="str">
        <f t="shared" si="25"/>
        <v/>
      </c>
      <c r="S112" s="584" t="str" cm="1">
        <f t="array" ref="S112">IFERROR(INDEX('2. ADAS issues list'!Q$2:Q$2070,
               MATCH(TRUE,
                     INDEX(('2. ADAS issues list'!A$2:A$2070 &amp; " - " &amp; '2. ADAS issues list'!N$2:N$2070) = TRIM(X112), 0), 0)), "")</f>
        <v/>
      </c>
      <c r="T112" s="592" t="str">
        <f t="shared" si="26"/>
        <v/>
      </c>
      <c r="U112" s="593" t="str" cm="1">
        <f t="array" ref="U112">_xlfn.IFS(T112="", "", T112&gt;=0.9, "OK", T112&lt;0.9, "NOK")</f>
        <v/>
      </c>
      <c r="X112" s="232"/>
    </row>
    <row r="113" spans="3:21" ht="15.6">
      <c r="C113" s="11" t="str" cm="1">
        <f t="array" ref="C113">IFERROR(INDEX('2. ADAS issues list'!B$2:B$2070,
               MATCH(TRUE,
                     ('2. ADAS issues list'!A$2:A$2070 &amp; " - " &amp; '2. ADAS issues list'!N$2:N$2070) = TRIM(X113), 0)), "")</f>
        <v/>
      </c>
      <c r="D113" s="10" t="str" cm="1">
        <f t="array" ref="D113">IFERROR(INDEX('2. ADAS issues list'!C$2:C$2070,
               MATCH(TRIM(X113),
                     '2. ADAS issues list'!A$2:A$2070 &amp; " - " &amp; '2. ADAS issues list'!N$2:N$2070, 0)), "")</f>
        <v/>
      </c>
      <c r="E113" s="10" t="str" cm="1">
        <f t="array" ref="E113">IFERROR(INDEX('2. ADAS issues list'!D$2:D$2070,
               MATCH(TRIM(X113),
                     '2. ADAS issues list'!A$2:A$2070 &amp; " - " &amp; '2. ADAS issues list'!N$2:N$2070, 0)), "")</f>
        <v/>
      </c>
      <c r="F113" s="88" t="str" cm="1">
        <f t="array" ref="F113">IFERROR(INDEX('2. ADAS issues list'!F$2:F$2070,
               MATCH(TRIM(X113),
                     '2. ADAS issues list'!A$2:A$2070 &amp; " - " &amp; '2. ADAS issues list'!N$2:N$2070, 0)), "")</f>
        <v/>
      </c>
      <c r="G113" s="89" t="str" cm="1">
        <f t="array" ref="G113">IFERROR(INDEX('2. ADAS issues list'!G$2:G$2071,
               MATCH(TRIM(X113),
                     '2. ADAS issues list'!A$2:A$2070 &amp; " - " &amp; '2. ADAS issues list'!N$2:N$2070, 0)), "")</f>
        <v/>
      </c>
      <c r="H113" s="584" t="str" cm="1">
        <f t="array" ref="H113">IFERROR(INDEX('2. ADAS issues list'!P$2:P$2070,
               MATCH(TRIM(X113),
                     '2. ADAS issues list'!A$2:A$2070 &amp; " - " &amp; '2. ADAS issues list'!N$2:N$2070, 0)), "")</f>
        <v/>
      </c>
      <c r="I113" s="16" t="str">
        <f>IFERROR(VLOOKUP(H113,Route!$C$4:$R$66,7,0), "")</f>
        <v/>
      </c>
      <c r="J113" s="224" t="str" cm="1">
        <f t="array" ref="J113">IFERROR(INDEX('2. ADAS issues list'!N$2:N$2070,
               MATCH(TRUE,
                     INDEX(('2. ADAS issues list'!A$2:A$2070 &amp; " - " &amp; '2. ADAS issues list'!N$2:N$2070) = TRIM(X113), 0), 0)), "")</f>
        <v/>
      </c>
      <c r="K113" s="17" t="str">
        <f>IFERROR(VLOOKUP(H113,Route!$C$3:$R$66,8,0), "")</f>
        <v/>
      </c>
      <c r="L113" s="17" t="str">
        <f t="shared" si="22"/>
        <v/>
      </c>
      <c r="M113" s="17" t="str">
        <f>IFERROR(VLOOKUP(H113,Route!$C$3:$R$66,10,0), "")</f>
        <v/>
      </c>
      <c r="N113" s="17" t="str">
        <f t="shared" si="23"/>
        <v/>
      </c>
      <c r="O113" s="17" t="str">
        <f>IFERROR(VLOOKUP(H113,Route!$C$3:$R$66,12,0), "")</f>
        <v/>
      </c>
      <c r="P113" s="17" t="str">
        <f t="shared" si="24"/>
        <v/>
      </c>
      <c r="Q113" s="17" t="str">
        <f>IFERROR(VLOOKUP(H113,Route!$C$3:$R$66,14,0), "")</f>
        <v/>
      </c>
      <c r="R113" s="17" t="str">
        <f t="shared" si="25"/>
        <v/>
      </c>
      <c r="S113" s="584" t="str" cm="1">
        <f t="array" ref="S113">IFERROR(INDEX('2. ADAS issues list'!Q$2:Q$2070,
               MATCH(TRUE,
                     INDEX(('2. ADAS issues list'!A$2:A$2070 &amp; " - " &amp; '2. ADAS issues list'!N$2:N$2070) = TRIM(X113), 0), 0)), "")</f>
        <v/>
      </c>
      <c r="T113" s="592" t="str">
        <f t="shared" si="26"/>
        <v/>
      </c>
      <c r="U113" s="593" t="str" cm="1">
        <f t="array" ref="U113">_xlfn.IFS(T113="", "", T113&gt;=0.9, "OK", T113&lt;0.9, "NOK")</f>
        <v/>
      </c>
    </row>
    <row r="114" spans="3:21" ht="15.6">
      <c r="C114" s="11" t="str" cm="1">
        <f t="array" ref="C114">IFERROR(INDEX('2. ADAS issues list'!B$2:B$2070,
               MATCH(TRUE,
                     ('2. ADAS issues list'!A$2:A$2070 &amp; " - " &amp; '2. ADAS issues list'!N$2:N$2070) = TRIM(X114), 0)), "")</f>
        <v/>
      </c>
      <c r="D114" s="10" t="str" cm="1">
        <f t="array" ref="D114">IFERROR(INDEX('2. ADAS issues list'!C$2:C$2070,
               MATCH(TRIM(X114),
                     '2. ADAS issues list'!A$2:A$2070 &amp; " - " &amp; '2. ADAS issues list'!N$2:N$2070, 0)), "")</f>
        <v/>
      </c>
      <c r="E114" s="10" t="str" cm="1">
        <f t="array" ref="E114">IFERROR(INDEX('2. ADAS issues list'!D$2:D$2070,
               MATCH(TRIM(X114),
                     '2. ADAS issues list'!A$2:A$2070 &amp; " - " &amp; '2. ADAS issues list'!N$2:N$2070, 0)), "")</f>
        <v/>
      </c>
      <c r="F114" s="88" t="str" cm="1">
        <f t="array" ref="F114">IFERROR(INDEX('2. ADAS issues list'!F$2:F$2070,
               MATCH(TRIM(X114),
                     '2. ADAS issues list'!A$2:A$2070 &amp; " - " &amp; '2. ADAS issues list'!N$2:N$2070, 0)), "")</f>
        <v/>
      </c>
      <c r="G114" s="89" t="str" cm="1">
        <f t="array" ref="G114">IFERROR(INDEX('2. ADAS issues list'!G$2:G$2071,
               MATCH(TRIM(X114),
                     '2. ADAS issues list'!A$2:A$2070 &amp; " - " &amp; '2. ADAS issues list'!N$2:N$2070, 0)), "")</f>
        <v/>
      </c>
      <c r="H114" s="584" t="str" cm="1">
        <f t="array" ref="H114">IFERROR(INDEX('2. ADAS issues list'!P$2:P$2070,
               MATCH(TRIM(X114),
                     '2. ADAS issues list'!A$2:A$2070 &amp; " - " &amp; '2. ADAS issues list'!N$2:N$2070, 0)), "")</f>
        <v/>
      </c>
      <c r="I114" s="16" t="str">
        <f>IFERROR(VLOOKUP(H114,Route!$C$4:$R$66,7,0), "")</f>
        <v/>
      </c>
      <c r="J114" s="224" t="str" cm="1">
        <f t="array" ref="J114">IFERROR(INDEX('2. ADAS issues list'!N$2:N$2070,
               MATCH(TRUE,
                     INDEX(('2. ADAS issues list'!A$2:A$2070 &amp; " - " &amp; '2. ADAS issues list'!N$2:N$2070) = TRIM(X114), 0), 0)), "")</f>
        <v/>
      </c>
      <c r="K114" s="17" t="str">
        <f>IFERROR(VLOOKUP(H114,Route!$C$3:$R$66,8,0), "")</f>
        <v/>
      </c>
      <c r="L114" s="17" t="str">
        <f t="shared" si="22"/>
        <v/>
      </c>
      <c r="M114" s="17" t="str">
        <f>IFERROR(VLOOKUP(H114,Route!$C$3:$R$66,10,0), "")</f>
        <v/>
      </c>
      <c r="N114" s="17" t="str">
        <f t="shared" si="23"/>
        <v/>
      </c>
      <c r="O114" s="17" t="str">
        <f>IFERROR(VLOOKUP(H114,Route!$C$3:$R$66,12,0), "")</f>
        <v/>
      </c>
      <c r="P114" s="17" t="str">
        <f t="shared" si="24"/>
        <v/>
      </c>
      <c r="Q114" s="17" t="str">
        <f>IFERROR(VLOOKUP(H114,Route!$C$3:$R$66,14,0), "")</f>
        <v/>
      </c>
      <c r="R114" s="17" t="str">
        <f t="shared" si="25"/>
        <v/>
      </c>
      <c r="S114" s="584" t="str" cm="1">
        <f t="array" ref="S114">IFERROR(INDEX('2. ADAS issues list'!Q$2:Q$2070,
               MATCH(TRUE,
                     INDEX(('2. ADAS issues list'!A$2:A$2070 &amp; " - " &amp; '2. ADAS issues list'!N$2:N$2070) = TRIM(X114), 0), 0)), "")</f>
        <v/>
      </c>
      <c r="T114" s="592" t="str">
        <f t="shared" si="26"/>
        <v/>
      </c>
      <c r="U114" s="593" t="str" cm="1">
        <f t="array" ref="U114">_xlfn.IFS(T114="", "", T114&gt;=0.9, "OK", T114&lt;0.9, "NOK")</f>
        <v/>
      </c>
    </row>
    <row r="115" spans="3:21" ht="15.6">
      <c r="C115" s="11" t="str" cm="1">
        <f t="array" ref="C115">IFERROR(INDEX('2. ADAS issues list'!B$2:B$2070,
               MATCH(TRUE,
                     ('2. ADAS issues list'!A$2:A$2070 &amp; " - " &amp; '2. ADAS issues list'!N$2:N$2070) = TRIM(X115), 0)), "")</f>
        <v/>
      </c>
      <c r="D115" s="10" t="str" cm="1">
        <f t="array" ref="D115">IFERROR(INDEX('2. ADAS issues list'!C$2:C$2070,
               MATCH(TRIM(X115),
                     '2. ADAS issues list'!A$2:A$2070 &amp; " - " &amp; '2. ADAS issues list'!N$2:N$2070, 0)), "")</f>
        <v/>
      </c>
      <c r="E115" s="10" t="str" cm="1">
        <f t="array" ref="E115">IFERROR(INDEX('2. ADAS issues list'!D$2:D$2070,
               MATCH(TRIM(X115),
                     '2. ADAS issues list'!A$2:A$2070 &amp; " - " &amp; '2. ADAS issues list'!N$2:N$2070, 0)), "")</f>
        <v/>
      </c>
      <c r="F115" s="88" t="str" cm="1">
        <f t="array" ref="F115">IFERROR(INDEX('2. ADAS issues list'!F$2:F$2070,
               MATCH(TRIM(X115),
                     '2. ADAS issues list'!A$2:A$2070 &amp; " - " &amp; '2. ADAS issues list'!N$2:N$2070, 0)), "")</f>
        <v/>
      </c>
      <c r="G115" s="89" t="str" cm="1">
        <f t="array" ref="G115">IFERROR(INDEX('2. ADAS issues list'!G$2:G$2071,
               MATCH(TRIM(X115),
                     '2. ADAS issues list'!A$2:A$2070 &amp; " - " &amp; '2. ADAS issues list'!N$2:N$2070, 0)), "")</f>
        <v/>
      </c>
      <c r="H115" s="584" t="str" cm="1">
        <f t="array" ref="H115">IFERROR(INDEX('2. ADAS issues list'!P$2:P$2070,
               MATCH(TRIM(X115),
                     '2. ADAS issues list'!A$2:A$2070 &amp; " - " &amp; '2. ADAS issues list'!N$2:N$2070, 0)), "")</f>
        <v/>
      </c>
      <c r="I115" s="16" t="str">
        <f>IFERROR(VLOOKUP(H115,Route!$C$4:$R$66,7,0), "")</f>
        <v/>
      </c>
      <c r="J115" s="224" t="str" cm="1">
        <f t="array" ref="J115">IFERROR(INDEX('2. ADAS issues list'!N$2:N$2070,
               MATCH(TRUE,
                     INDEX(('2. ADAS issues list'!A$2:A$2070 &amp; " - " &amp; '2. ADAS issues list'!N$2:N$2070) = TRIM(X115), 0), 0)), "")</f>
        <v/>
      </c>
      <c r="K115" s="17" t="str">
        <f>IFERROR(VLOOKUP(H115,Route!$C$3:$R$66,8,0), "")</f>
        <v/>
      </c>
      <c r="L115" s="17" t="str">
        <f t="shared" si="22"/>
        <v/>
      </c>
      <c r="M115" s="17" t="str">
        <f>IFERROR(VLOOKUP(H115,Route!$C$3:$R$66,10,0), "")</f>
        <v/>
      </c>
      <c r="N115" s="17" t="str">
        <f t="shared" si="23"/>
        <v/>
      </c>
      <c r="O115" s="17" t="str">
        <f>IFERROR(VLOOKUP(H115,Route!$C$3:$R$66,12,0), "")</f>
        <v/>
      </c>
      <c r="P115" s="17" t="str">
        <f t="shared" si="24"/>
        <v/>
      </c>
      <c r="Q115" s="17" t="str">
        <f>IFERROR(VLOOKUP(H115,Route!$C$3:$R$66,14,0), "")</f>
        <v/>
      </c>
      <c r="R115" s="17" t="str">
        <f t="shared" si="25"/>
        <v/>
      </c>
      <c r="S115" s="584" t="str" cm="1">
        <f t="array" ref="S115">IFERROR(INDEX('2. ADAS issues list'!Q$2:Q$2070,
               MATCH(TRUE,
                     INDEX(('2. ADAS issues list'!A$2:A$2070 &amp; " - " &amp; '2. ADAS issues list'!N$2:N$2070) = TRIM(X115), 0), 0)), "")</f>
        <v/>
      </c>
      <c r="T115" s="592" t="str">
        <f t="shared" si="26"/>
        <v/>
      </c>
      <c r="U115" s="593" t="str" cm="1">
        <f t="array" ref="U115">_xlfn.IFS(T115="", "", T115&gt;=0.9, "OK", T115&lt;0.9, "NOK")</f>
        <v/>
      </c>
    </row>
    <row r="116" spans="3:21" ht="15.6">
      <c r="C116" s="11" t="str" cm="1">
        <f t="array" ref="C116">IFERROR(INDEX('2. ADAS issues list'!B$2:B$2070,
               MATCH(TRUE,
                     ('2. ADAS issues list'!A$2:A$2070 &amp; " - " &amp; '2. ADAS issues list'!N$2:N$2070) = TRIM(X116), 0)), "")</f>
        <v/>
      </c>
      <c r="D116" s="10" t="str" cm="1">
        <f t="array" ref="D116">IFERROR(INDEX('2. ADAS issues list'!C$2:C$2070,
               MATCH(TRIM(X116),
                     '2. ADAS issues list'!A$2:A$2070 &amp; " - " &amp; '2. ADAS issues list'!N$2:N$2070, 0)), "")</f>
        <v/>
      </c>
      <c r="E116" s="10" t="str" cm="1">
        <f t="array" ref="E116">IFERROR(INDEX('2. ADAS issues list'!D$2:D$2070,
               MATCH(TRIM(X116),
                     '2. ADAS issues list'!A$2:A$2070 &amp; " - " &amp; '2. ADAS issues list'!N$2:N$2070, 0)), "")</f>
        <v/>
      </c>
      <c r="F116" s="88" t="str" cm="1">
        <f t="array" ref="F116">IFERROR(INDEX('2. ADAS issues list'!F$2:F$2070,
               MATCH(TRIM(X116),
                     '2. ADAS issues list'!A$2:A$2070 &amp; " - " &amp; '2. ADAS issues list'!N$2:N$2070, 0)), "")</f>
        <v/>
      </c>
      <c r="G116" s="89" t="str" cm="1">
        <f t="array" ref="G116">IFERROR(INDEX('2. ADAS issues list'!G$2:G$2071,
               MATCH(TRIM(X116),
                     '2. ADAS issues list'!A$2:A$2070 &amp; " - " &amp; '2. ADAS issues list'!N$2:N$2070, 0)), "")</f>
        <v/>
      </c>
      <c r="H116" s="584" t="str" cm="1">
        <f t="array" ref="H116">IFERROR(INDEX('2. ADAS issues list'!P$2:P$2070,
               MATCH(TRIM(X116),
                     '2. ADAS issues list'!A$2:A$2070 &amp; " - " &amp; '2. ADAS issues list'!N$2:N$2070, 0)), "")</f>
        <v/>
      </c>
      <c r="I116" s="16" t="str">
        <f>IFERROR(VLOOKUP(H116,Route!$C$4:$R$66,7,0), "")</f>
        <v/>
      </c>
      <c r="J116" s="224" t="str" cm="1">
        <f t="array" ref="J116">IFERROR(INDEX('2. ADAS issues list'!N$2:N$2070,
               MATCH(TRUE,
                     INDEX(('2. ADAS issues list'!A$2:A$2070 &amp; " - " &amp; '2. ADAS issues list'!N$2:N$2070) = TRIM(X116), 0), 0)), "")</f>
        <v/>
      </c>
      <c r="K116" s="17" t="str">
        <f>IFERROR(VLOOKUP(H116,Route!$C$3:$R$66,8,0), "")</f>
        <v/>
      </c>
      <c r="L116" s="17" t="str">
        <f t="shared" si="22"/>
        <v/>
      </c>
      <c r="M116" s="17" t="str">
        <f>IFERROR(VLOOKUP(H116,Route!$C$3:$R$66,10,0), "")</f>
        <v/>
      </c>
      <c r="N116" s="17" t="str">
        <f t="shared" si="23"/>
        <v/>
      </c>
      <c r="O116" s="17" t="str">
        <f>IFERROR(VLOOKUP(H116,Route!$C$3:$R$66,12,0), "")</f>
        <v/>
      </c>
      <c r="P116" s="17" t="str">
        <f t="shared" si="24"/>
        <v/>
      </c>
      <c r="Q116" s="17" t="str">
        <f>IFERROR(VLOOKUP(H116,Route!$C$3:$R$66,14,0), "")</f>
        <v/>
      </c>
      <c r="R116" s="17" t="str">
        <f t="shared" si="25"/>
        <v/>
      </c>
      <c r="S116" s="584" t="str" cm="1">
        <f t="array" ref="S116">IFERROR(INDEX('2. ADAS issues list'!Q$2:Q$2070,
               MATCH(TRUE,
                     INDEX(('2. ADAS issues list'!A$2:A$2070 &amp; " - " &amp; '2. ADAS issues list'!N$2:N$2070) = TRIM(X116), 0), 0)), "")</f>
        <v/>
      </c>
      <c r="T116" s="592" t="str">
        <f t="shared" si="26"/>
        <v/>
      </c>
      <c r="U116" s="593" t="str" cm="1">
        <f t="array" ref="U116">_xlfn.IFS(T116="", "", T116&gt;=0.9, "OK", T116&lt;0.9, "NOK")</f>
        <v/>
      </c>
    </row>
    <row r="117" spans="3:21" ht="15.6">
      <c r="C117" s="11" t="str" cm="1">
        <f t="array" ref="C117">IFERROR(INDEX('2. ADAS issues list'!B$2:B$2070,
               MATCH(TRUE,
                     ('2. ADAS issues list'!A$2:A$2070 &amp; " - " &amp; '2. ADAS issues list'!N$2:N$2070) = TRIM(X117), 0)), "")</f>
        <v/>
      </c>
      <c r="D117" s="10" t="str" cm="1">
        <f t="array" ref="D117">IFERROR(INDEX('2. ADAS issues list'!C$2:C$2070,
               MATCH(TRIM(X117),
                     '2. ADAS issues list'!A$2:A$2070 &amp; " - " &amp; '2. ADAS issues list'!N$2:N$2070, 0)), "")</f>
        <v/>
      </c>
      <c r="E117" s="10" t="str" cm="1">
        <f t="array" ref="E117">IFERROR(INDEX('2. ADAS issues list'!D$2:D$2070,
               MATCH(TRIM(X117),
                     '2. ADAS issues list'!A$2:A$2070 &amp; " - " &amp; '2. ADAS issues list'!N$2:N$2070, 0)), "")</f>
        <v/>
      </c>
      <c r="F117" s="88" t="str" cm="1">
        <f t="array" ref="F117">IFERROR(INDEX('2. ADAS issues list'!F$2:F$2070,
               MATCH(TRIM(X117),
                     '2. ADAS issues list'!A$2:A$2070 &amp; " - " &amp; '2. ADAS issues list'!N$2:N$2070, 0)), "")</f>
        <v/>
      </c>
      <c r="G117" s="89" t="str" cm="1">
        <f t="array" ref="G117">IFERROR(INDEX('2. ADAS issues list'!G$2:G$2071,
               MATCH(TRIM(X117),
                     '2. ADAS issues list'!A$2:A$2070 &amp; " - " &amp; '2. ADAS issues list'!N$2:N$2070, 0)), "")</f>
        <v/>
      </c>
      <c r="H117" s="584" t="str" cm="1">
        <f t="array" ref="H117">IFERROR(INDEX('2. ADAS issues list'!P$2:P$2070,
               MATCH(TRIM(X117),
                     '2. ADAS issues list'!A$2:A$2070 &amp; " - " &amp; '2. ADAS issues list'!N$2:N$2070, 0)), "")</f>
        <v/>
      </c>
      <c r="I117" s="16" t="str">
        <f>IFERROR(VLOOKUP(H117,Route!$C$4:$R$66,7,0), "")</f>
        <v/>
      </c>
      <c r="J117" s="224" t="str" cm="1">
        <f t="array" ref="J117">IFERROR(INDEX('2. ADAS issues list'!N$2:N$2070,
               MATCH(TRUE,
                     INDEX(('2. ADAS issues list'!A$2:A$2070 &amp; " - " &amp; '2. ADAS issues list'!N$2:N$2070) = TRIM(X117), 0), 0)), "")</f>
        <v/>
      </c>
      <c r="K117" s="17" t="str">
        <f>IFERROR(VLOOKUP(H117,Route!$C$3:$R$66,8,0), "")</f>
        <v/>
      </c>
      <c r="L117" s="17" t="str">
        <f t="shared" si="22"/>
        <v/>
      </c>
      <c r="M117" s="17" t="str">
        <f>IFERROR(VLOOKUP(H117,Route!$C$3:$R$66,10,0), "")</f>
        <v/>
      </c>
      <c r="N117" s="17" t="str">
        <f t="shared" si="23"/>
        <v/>
      </c>
      <c r="O117" s="17" t="str">
        <f>IFERROR(VLOOKUP(H117,Route!$C$3:$R$66,12,0), "")</f>
        <v/>
      </c>
      <c r="P117" s="17" t="str">
        <f t="shared" si="24"/>
        <v/>
      </c>
      <c r="Q117" s="17" t="str">
        <f>IFERROR(VLOOKUP(H117,Route!$C$3:$R$66,14,0), "")</f>
        <v/>
      </c>
      <c r="R117" s="17" t="str">
        <f t="shared" si="25"/>
        <v/>
      </c>
      <c r="S117" s="584" t="str" cm="1">
        <f t="array" ref="S117">IFERROR(INDEX('2. ADAS issues list'!Q$2:Q$2070,
               MATCH(TRUE,
                     INDEX(('2. ADAS issues list'!A$2:A$2070 &amp; " - " &amp; '2. ADAS issues list'!N$2:N$2070) = TRIM(X117), 0), 0)), "")</f>
        <v/>
      </c>
      <c r="T117" s="592" t="str">
        <f t="shared" si="26"/>
        <v/>
      </c>
      <c r="U117" s="593" t="str" cm="1">
        <f t="array" ref="U117">_xlfn.IFS(T117="", "", T117&gt;=0.9, "OK", T117&lt;0.9, "NOK")</f>
        <v/>
      </c>
    </row>
    <row r="118" spans="3:21" ht="15.6">
      <c r="C118" s="11" t="str" cm="1">
        <f t="array" ref="C118">IFERROR(INDEX('2. ADAS issues list'!B$2:B$2070,
               MATCH(TRUE,
                     ('2. ADAS issues list'!A$2:A$2070 &amp; " - " &amp; '2. ADAS issues list'!N$2:N$2070) = TRIM(X118), 0)), "")</f>
        <v/>
      </c>
      <c r="D118" s="10" t="str" cm="1">
        <f t="array" ref="D118">IFERROR(INDEX('2. ADAS issues list'!C$2:C$2070,
               MATCH(TRIM(X118),
                     '2. ADAS issues list'!A$2:A$2070 &amp; " - " &amp; '2. ADAS issues list'!N$2:N$2070, 0)), "")</f>
        <v/>
      </c>
      <c r="E118" s="10" t="str" cm="1">
        <f t="array" ref="E118">IFERROR(INDEX('2. ADAS issues list'!D$2:D$2070,
               MATCH(TRIM(X118),
                     '2. ADAS issues list'!A$2:A$2070 &amp; " - " &amp; '2. ADAS issues list'!N$2:N$2070, 0)), "")</f>
        <v/>
      </c>
      <c r="F118" s="88" t="str" cm="1">
        <f t="array" ref="F118">IFERROR(INDEX('2. ADAS issues list'!F$2:F$2070,
               MATCH(TRIM(X118),
                     '2. ADAS issues list'!A$2:A$2070 &amp; " - " &amp; '2. ADAS issues list'!N$2:N$2070, 0)), "")</f>
        <v/>
      </c>
      <c r="G118" s="89" t="str" cm="1">
        <f t="array" ref="G118">IFERROR(INDEX('2. ADAS issues list'!G$2:G$2071,
               MATCH(TRIM(X118),
                     '2. ADAS issues list'!A$2:A$2070 &amp; " - " &amp; '2. ADAS issues list'!N$2:N$2070, 0)), "")</f>
        <v/>
      </c>
      <c r="H118" s="584" t="str" cm="1">
        <f t="array" ref="H118">IFERROR(INDEX('2. ADAS issues list'!P$2:P$2070,
               MATCH(TRIM(X118),
                     '2. ADAS issues list'!A$2:A$2070 &amp; " - " &amp; '2. ADAS issues list'!N$2:N$2070, 0)), "")</f>
        <v/>
      </c>
      <c r="I118" s="16" t="str">
        <f>IFERROR(VLOOKUP(H118,Route!$C$4:$R$66,7,0), "")</f>
        <v/>
      </c>
      <c r="J118" s="224" t="str" cm="1">
        <f t="array" ref="J118">IFERROR(INDEX('2. ADAS issues list'!N$2:N$2070,
               MATCH(TRUE,
                     INDEX(('2. ADAS issues list'!A$2:A$2070 &amp; " - " &amp; '2. ADAS issues list'!N$2:N$2070) = TRIM(X118), 0), 0)), "")</f>
        <v/>
      </c>
      <c r="K118" s="17" t="str">
        <f>IFERROR(VLOOKUP(H118,Route!$C$3:$R$66,8,0), "")</f>
        <v/>
      </c>
      <c r="L118" s="17" t="str">
        <f t="shared" si="22"/>
        <v/>
      </c>
      <c r="M118" s="17" t="str">
        <f>IFERROR(VLOOKUP(H118,Route!$C$3:$R$66,10,0), "")</f>
        <v/>
      </c>
      <c r="N118" s="17" t="str">
        <f t="shared" si="23"/>
        <v/>
      </c>
      <c r="O118" s="17" t="str">
        <f>IFERROR(VLOOKUP(H118,Route!$C$3:$R$66,12,0), "")</f>
        <v/>
      </c>
      <c r="P118" s="17" t="str">
        <f t="shared" si="24"/>
        <v/>
      </c>
      <c r="Q118" s="17" t="str">
        <f>IFERROR(VLOOKUP(H118,Route!$C$3:$R$66,14,0), "")</f>
        <v/>
      </c>
      <c r="R118" s="17" t="str">
        <f t="shared" si="25"/>
        <v/>
      </c>
      <c r="S118" s="584" t="str" cm="1">
        <f t="array" ref="S118">IFERROR(INDEX('2. ADAS issues list'!Q$2:Q$2070,
               MATCH(TRUE,
                     INDEX(('2. ADAS issues list'!A$2:A$2070 &amp; " - " &amp; '2. ADAS issues list'!N$2:N$2070) = TRIM(X118), 0), 0)), "")</f>
        <v/>
      </c>
      <c r="T118" s="592" t="str">
        <f t="shared" si="26"/>
        <v/>
      </c>
      <c r="U118" s="593" t="str" cm="1">
        <f t="array" ref="U118">_xlfn.IFS(T118="", "", T118&gt;=0.9, "OK", T118&lt;0.9, "NOK")</f>
        <v/>
      </c>
    </row>
    <row r="119" spans="3:21" ht="15.6">
      <c r="C119" s="11" t="str" cm="1">
        <f t="array" ref="C119">IFERROR(INDEX('2. ADAS issues list'!B$2:B$2070,
               MATCH(TRUE,
                     ('2. ADAS issues list'!A$2:A$2070 &amp; " - " &amp; '2. ADAS issues list'!N$2:N$2070) = TRIM(X119), 0)), "")</f>
        <v/>
      </c>
      <c r="D119" s="10" t="str" cm="1">
        <f t="array" ref="D119">IFERROR(INDEX('2. ADAS issues list'!C$2:C$2070,
               MATCH(TRIM(X119),
                     '2. ADAS issues list'!A$2:A$2070 &amp; " - " &amp; '2. ADAS issues list'!N$2:N$2070, 0)), "")</f>
        <v/>
      </c>
      <c r="E119" s="10" t="str" cm="1">
        <f t="array" ref="E119">IFERROR(INDEX('2. ADAS issues list'!D$2:D$2070,
               MATCH(TRIM(X119),
                     '2. ADAS issues list'!A$2:A$2070 &amp; " - " &amp; '2. ADAS issues list'!N$2:N$2070, 0)), "")</f>
        <v/>
      </c>
      <c r="F119" s="88" t="str" cm="1">
        <f t="array" ref="F119">IFERROR(INDEX('2. ADAS issues list'!F$2:F$2070,
               MATCH(TRIM(X119),
                     '2. ADAS issues list'!A$2:A$2070 &amp; " - " &amp; '2. ADAS issues list'!N$2:N$2070, 0)), "")</f>
        <v/>
      </c>
      <c r="G119" s="89" t="str" cm="1">
        <f t="array" ref="G119">IFERROR(INDEX('2. ADAS issues list'!G$2:G$2071,
               MATCH(TRIM(X119),
                     '2. ADAS issues list'!A$2:A$2070 &amp; " - " &amp; '2. ADAS issues list'!N$2:N$2070, 0)), "")</f>
        <v/>
      </c>
      <c r="H119" s="584" t="str" cm="1">
        <f t="array" ref="H119">IFERROR(INDEX('2. ADAS issues list'!P$2:P$2070,
               MATCH(TRIM(X119),
                     '2. ADAS issues list'!A$2:A$2070 &amp; " - " &amp; '2. ADAS issues list'!N$2:N$2070, 0)), "")</f>
        <v/>
      </c>
      <c r="I119" s="16" t="str">
        <f>IFERROR(VLOOKUP(H119,Route!$C$4:$R$66,7,0), "")</f>
        <v/>
      </c>
      <c r="J119" s="224" t="str" cm="1">
        <f t="array" ref="J119">IFERROR(INDEX('2. ADAS issues list'!N$2:N$2070,
               MATCH(TRUE,
                     INDEX(('2. ADAS issues list'!A$2:A$2070 &amp; " - " &amp; '2. ADAS issues list'!N$2:N$2070) = TRIM(X119), 0), 0)), "")</f>
        <v/>
      </c>
      <c r="K119" s="17" t="str">
        <f>IFERROR(VLOOKUP(H119,Route!$C$3:$R$66,8,0), "")</f>
        <v/>
      </c>
      <c r="L119" s="17" t="str">
        <f t="shared" si="22"/>
        <v/>
      </c>
      <c r="M119" s="17" t="str">
        <f>IFERROR(VLOOKUP(H119,Route!$C$3:$R$66,10,0), "")</f>
        <v/>
      </c>
      <c r="N119" s="17" t="str">
        <f t="shared" si="23"/>
        <v/>
      </c>
      <c r="O119" s="17" t="str">
        <f>IFERROR(VLOOKUP(H119,Route!$C$3:$R$66,12,0), "")</f>
        <v/>
      </c>
      <c r="P119" s="17" t="str">
        <f t="shared" si="24"/>
        <v/>
      </c>
      <c r="Q119" s="17" t="str">
        <f>IFERROR(VLOOKUP(H119,Route!$C$3:$R$66,14,0), "")</f>
        <v/>
      </c>
      <c r="R119" s="17" t="str">
        <f t="shared" si="25"/>
        <v/>
      </c>
      <c r="S119" s="584" t="str" cm="1">
        <f t="array" ref="S119">IFERROR(INDEX('2. ADAS issues list'!Q$2:Q$2070,
               MATCH(TRUE,
                     INDEX(('2. ADAS issues list'!A$2:A$2070 &amp; " - " &amp; '2. ADAS issues list'!N$2:N$2070) = TRIM(X119), 0), 0)), "")</f>
        <v/>
      </c>
      <c r="T119" s="592" t="str">
        <f t="shared" si="26"/>
        <v/>
      </c>
      <c r="U119" s="593" t="str" cm="1">
        <f t="array" ref="U119">_xlfn.IFS(T119="", "", T119&gt;=0.9, "OK", T119&lt;0.9, "NOK")</f>
        <v/>
      </c>
    </row>
    <row r="120" spans="3:21" ht="15.6">
      <c r="C120" s="11" t="str" cm="1">
        <f t="array" ref="C120">IFERROR(INDEX('2. ADAS issues list'!B$2:B$2070,
               MATCH(TRUE,
                     ('2. ADAS issues list'!A$2:A$2070 &amp; " - " &amp; '2. ADAS issues list'!N$2:N$2070) = TRIM(X120), 0)), "")</f>
        <v/>
      </c>
      <c r="D120" s="10" t="str" cm="1">
        <f t="array" ref="D120">IFERROR(INDEX('2. ADAS issues list'!C$2:C$2070,
               MATCH(TRIM(X120),
                     '2. ADAS issues list'!A$2:A$2070 &amp; " - " &amp; '2. ADAS issues list'!N$2:N$2070, 0)), "")</f>
        <v/>
      </c>
      <c r="E120" s="10" t="str" cm="1">
        <f t="array" ref="E120">IFERROR(INDEX('2. ADAS issues list'!D$2:D$2070,
               MATCH(TRIM(X120),
                     '2. ADAS issues list'!A$2:A$2070 &amp; " - " &amp; '2. ADAS issues list'!N$2:N$2070, 0)), "")</f>
        <v/>
      </c>
      <c r="F120" s="88" t="str" cm="1">
        <f t="array" ref="F120">IFERROR(INDEX('2. ADAS issues list'!F$2:F$2070,
               MATCH(TRIM(X120),
                     '2. ADAS issues list'!A$2:A$2070 &amp; " - " &amp; '2. ADAS issues list'!N$2:N$2070, 0)), "")</f>
        <v/>
      </c>
      <c r="G120" s="89" t="str" cm="1">
        <f t="array" ref="G120">IFERROR(INDEX('2. ADAS issues list'!G$2:G$2071,
               MATCH(TRIM(X120),
                     '2. ADAS issues list'!A$2:A$2070 &amp; " - " &amp; '2. ADAS issues list'!N$2:N$2070, 0)), "")</f>
        <v/>
      </c>
      <c r="H120" s="584" t="str" cm="1">
        <f t="array" ref="H120">IFERROR(INDEX('2. ADAS issues list'!P$2:P$2070,
               MATCH(TRIM(X120),
                     '2. ADAS issues list'!A$2:A$2070 &amp; " - " &amp; '2. ADAS issues list'!N$2:N$2070, 0)), "")</f>
        <v/>
      </c>
      <c r="I120" s="16" t="str">
        <f>IFERROR(VLOOKUP(H120,Route!$C$4:$R$66,7,0), "")</f>
        <v/>
      </c>
      <c r="J120" s="224" t="str" cm="1">
        <f t="array" ref="J120">IFERROR(INDEX('2. ADAS issues list'!N$2:N$2070,
               MATCH(TRUE,
                     INDEX(('2. ADAS issues list'!A$2:A$2070 &amp; " - " &amp; '2. ADAS issues list'!N$2:N$2070) = TRIM(X120), 0), 0)), "")</f>
        <v/>
      </c>
      <c r="K120" s="17" t="str">
        <f>IFERROR(VLOOKUP(H120,Route!$C$3:$R$66,8,0), "")</f>
        <v/>
      </c>
      <c r="L120" s="17" t="str">
        <f t="shared" si="22"/>
        <v/>
      </c>
      <c r="M120" s="17" t="str">
        <f>IFERROR(VLOOKUP(H120,Route!$C$3:$R$66,10,0), "")</f>
        <v/>
      </c>
      <c r="N120" s="17" t="str">
        <f t="shared" si="23"/>
        <v/>
      </c>
      <c r="O120" s="17" t="str">
        <f>IFERROR(VLOOKUP(H120,Route!$C$3:$R$66,12,0), "")</f>
        <v/>
      </c>
      <c r="P120" s="17" t="str">
        <f t="shared" si="24"/>
        <v/>
      </c>
      <c r="Q120" s="17" t="str">
        <f>IFERROR(VLOOKUP(H120,Route!$C$3:$R$66,14,0), "")</f>
        <v/>
      </c>
      <c r="R120" s="17" t="str">
        <f t="shared" si="25"/>
        <v/>
      </c>
      <c r="S120" s="584" t="str" cm="1">
        <f t="array" ref="S120">IFERROR(INDEX('2. ADAS issues list'!Q$2:Q$2070,
               MATCH(TRUE,
                     INDEX(('2. ADAS issues list'!A$2:A$2070 &amp; " - " &amp; '2. ADAS issues list'!N$2:N$2070) = TRIM(X120), 0), 0)), "")</f>
        <v/>
      </c>
      <c r="T120" s="592" t="str">
        <f t="shared" si="26"/>
        <v/>
      </c>
      <c r="U120" s="593" t="str" cm="1">
        <f t="array" ref="U120">_xlfn.IFS(T120="", "", T120&gt;=0.9, "OK", T120&lt;0.9, "NOK")</f>
        <v/>
      </c>
    </row>
    <row r="121" spans="3:21" ht="15.6">
      <c r="C121" s="11" t="str" cm="1">
        <f t="array" ref="C121">IFERROR(INDEX('2. ADAS issues list'!B$2:B$2070,
               MATCH(TRUE,
                     ('2. ADAS issues list'!A$2:A$2070 &amp; " - " &amp; '2. ADAS issues list'!N$2:N$2070) = TRIM(X121), 0)), "")</f>
        <v/>
      </c>
      <c r="D121" s="10" t="str" cm="1">
        <f t="array" ref="D121">IFERROR(INDEX('2. ADAS issues list'!C$2:C$2070,
               MATCH(TRIM(X121),
                     '2. ADAS issues list'!A$2:A$2070 &amp; " - " &amp; '2. ADAS issues list'!N$2:N$2070, 0)), "")</f>
        <v/>
      </c>
      <c r="E121" s="10" t="str" cm="1">
        <f t="array" ref="E121">IFERROR(INDEX('2. ADAS issues list'!D$2:D$2070,
               MATCH(TRIM(X121),
                     '2. ADAS issues list'!A$2:A$2070 &amp; " - " &amp; '2. ADAS issues list'!N$2:N$2070, 0)), "")</f>
        <v/>
      </c>
      <c r="F121" s="88" t="str" cm="1">
        <f t="array" ref="F121">IFERROR(INDEX('2. ADAS issues list'!F$2:F$2070,
               MATCH(TRIM(X121),
                     '2. ADAS issues list'!A$2:A$2070 &amp; " - " &amp; '2. ADAS issues list'!N$2:N$2070, 0)), "")</f>
        <v/>
      </c>
      <c r="G121" s="89" t="str" cm="1">
        <f t="array" ref="G121">IFERROR(INDEX('2. ADAS issues list'!G$2:G$2071,
               MATCH(TRIM(X121),
                     '2. ADAS issues list'!A$2:A$2070 &amp; " - " &amp; '2. ADAS issues list'!N$2:N$2070, 0)), "")</f>
        <v/>
      </c>
      <c r="H121" s="584" t="str" cm="1">
        <f t="array" ref="H121">IFERROR(INDEX('2. ADAS issues list'!P$2:P$2070,
               MATCH(TRIM(X121),
                     '2. ADAS issues list'!A$2:A$2070 &amp; " - " &amp; '2. ADAS issues list'!N$2:N$2070, 0)), "")</f>
        <v/>
      </c>
      <c r="I121" s="16" t="str">
        <f>IFERROR(VLOOKUP(H121,Route!$C$4:$R$66,7,0), "")</f>
        <v/>
      </c>
      <c r="J121" s="224" t="str" cm="1">
        <f t="array" ref="J121">IFERROR(INDEX('2. ADAS issues list'!N$2:N$2070,
               MATCH(TRUE,
                     INDEX(('2. ADAS issues list'!A$2:A$2070 &amp; " - " &amp; '2. ADAS issues list'!N$2:N$2070) = TRIM(X121), 0), 0)), "")</f>
        <v/>
      </c>
      <c r="K121" s="17" t="str">
        <f>IFERROR(VLOOKUP(H121,Route!$C$3:$R$66,8,0), "")</f>
        <v/>
      </c>
      <c r="L121" s="17" t="str">
        <f t="shared" si="22"/>
        <v/>
      </c>
      <c r="M121" s="17" t="str">
        <f>IFERROR(VLOOKUP(H121,Route!$C$3:$R$66,10,0), "")</f>
        <v/>
      </c>
      <c r="N121" s="17" t="str">
        <f t="shared" si="23"/>
        <v/>
      </c>
      <c r="O121" s="17" t="str">
        <f>IFERROR(VLOOKUP(H121,Route!$C$3:$R$66,12,0), "")</f>
        <v/>
      </c>
      <c r="P121" s="17" t="str">
        <f t="shared" si="24"/>
        <v/>
      </c>
      <c r="Q121" s="17" t="str">
        <f>IFERROR(VLOOKUP(H121,Route!$C$3:$R$66,14,0), "")</f>
        <v/>
      </c>
      <c r="R121" s="17" t="str">
        <f t="shared" si="25"/>
        <v/>
      </c>
      <c r="S121" s="584" t="str" cm="1">
        <f t="array" ref="S121">IFERROR(INDEX('2. ADAS issues list'!Q$2:Q$2070,
               MATCH(TRUE,
                     INDEX(('2. ADAS issues list'!A$2:A$2070 &amp; " - " &amp; '2. ADAS issues list'!N$2:N$2070) = TRIM(X121), 0), 0)), "")</f>
        <v/>
      </c>
      <c r="T121" s="592" t="str">
        <f t="shared" si="26"/>
        <v/>
      </c>
      <c r="U121" s="593" t="str" cm="1">
        <f t="array" ref="U121">_xlfn.IFS(T121="", "", T121&gt;=0.9, "OK", T121&lt;0.9, "NOK")</f>
        <v/>
      </c>
    </row>
    <row r="122" spans="3:21" ht="15.6">
      <c r="C122" s="11" t="str" cm="1">
        <f t="array" ref="C122">IFERROR(INDEX('2. ADAS issues list'!B$2:B$2070,
               MATCH(TRUE,
                     ('2. ADAS issues list'!A$2:A$2070 &amp; " - " &amp; '2. ADAS issues list'!N$2:N$2070) = TRIM(X122), 0)), "")</f>
        <v/>
      </c>
      <c r="D122" s="10" t="str" cm="1">
        <f t="array" ref="D122">IFERROR(INDEX('2. ADAS issues list'!C$2:C$2070,
               MATCH(TRIM(X122),
                     '2. ADAS issues list'!A$2:A$2070 &amp; " - " &amp; '2. ADAS issues list'!N$2:N$2070, 0)), "")</f>
        <v/>
      </c>
      <c r="E122" s="10" t="str" cm="1">
        <f t="array" ref="E122">IFERROR(INDEX('2. ADAS issues list'!D$2:D$2070,
               MATCH(TRIM(X122),
                     '2. ADAS issues list'!A$2:A$2070 &amp; " - " &amp; '2. ADAS issues list'!N$2:N$2070, 0)), "")</f>
        <v/>
      </c>
      <c r="F122" s="88" t="str" cm="1">
        <f t="array" ref="F122">IFERROR(INDEX('2. ADAS issues list'!F$2:F$2070,
               MATCH(TRIM(X122),
                     '2. ADAS issues list'!A$2:A$2070 &amp; " - " &amp; '2. ADAS issues list'!N$2:N$2070, 0)), "")</f>
        <v/>
      </c>
      <c r="G122" s="89" t="str" cm="1">
        <f t="array" ref="G122">IFERROR(INDEX('2. ADAS issues list'!G$2:G$2071,
               MATCH(TRIM(X122),
                     '2. ADAS issues list'!A$2:A$2070 &amp; " - " &amp; '2. ADAS issues list'!N$2:N$2070, 0)), "")</f>
        <v/>
      </c>
      <c r="H122" s="584" t="str" cm="1">
        <f t="array" ref="H122">IFERROR(INDEX('2. ADAS issues list'!P$2:P$2070,
               MATCH(TRIM(X122),
                     '2. ADAS issues list'!A$2:A$2070 &amp; " - " &amp; '2. ADAS issues list'!N$2:N$2070, 0)), "")</f>
        <v/>
      </c>
      <c r="I122" s="16" t="str">
        <f>IFERROR(VLOOKUP(H122,Route!$C$4:$R$66,7,0), "")</f>
        <v/>
      </c>
      <c r="J122" s="224" t="str" cm="1">
        <f t="array" ref="J122">IFERROR(INDEX('2. ADAS issues list'!N$2:N$2070,
               MATCH(TRUE,
                     INDEX(('2. ADAS issues list'!A$2:A$2070 &amp; " - " &amp; '2. ADAS issues list'!N$2:N$2070) = TRIM(X122), 0), 0)), "")</f>
        <v/>
      </c>
      <c r="K122" s="17" t="str">
        <f>IFERROR(VLOOKUP(H122,Route!$C$3:$R$66,8,0), "")</f>
        <v/>
      </c>
      <c r="L122" s="17" t="str">
        <f t="shared" si="22"/>
        <v/>
      </c>
      <c r="M122" s="17" t="str">
        <f>IFERROR(VLOOKUP(H122,Route!$C$3:$R$66,10,0), "")</f>
        <v/>
      </c>
      <c r="N122" s="17" t="str">
        <f t="shared" si="23"/>
        <v/>
      </c>
      <c r="O122" s="17" t="str">
        <f>IFERROR(VLOOKUP(H122,Route!$C$3:$R$66,12,0), "")</f>
        <v/>
      </c>
      <c r="P122" s="17" t="str">
        <f t="shared" si="24"/>
        <v/>
      </c>
      <c r="Q122" s="17" t="str">
        <f>IFERROR(VLOOKUP(H122,Route!$C$3:$R$66,14,0), "")</f>
        <v/>
      </c>
      <c r="R122" s="17" t="str">
        <f t="shared" si="25"/>
        <v/>
      </c>
      <c r="S122" s="584" t="str" cm="1">
        <f t="array" ref="S122">IFERROR(INDEX('2. ADAS issues list'!Q$2:Q$2070,
               MATCH(TRUE,
                     INDEX(('2. ADAS issues list'!A$2:A$2070 &amp; " - " &amp; '2. ADAS issues list'!N$2:N$2070) = TRIM(X122), 0), 0)), "")</f>
        <v/>
      </c>
      <c r="T122" s="592" t="str">
        <f t="shared" si="26"/>
        <v/>
      </c>
      <c r="U122" s="593" t="str" cm="1">
        <f t="array" ref="U122">_xlfn.IFS(T122="", "", T122&gt;=0.9, "OK", T122&lt;0.9, "NOK")</f>
        <v/>
      </c>
    </row>
    <row r="123" spans="3:21" ht="15.6">
      <c r="C123" s="11" t="str" cm="1">
        <f t="array" ref="C123">IFERROR(INDEX('2. ADAS issues list'!B$2:B$2070,
               MATCH(TRUE,
                     ('2. ADAS issues list'!A$2:A$2070 &amp; " - " &amp; '2. ADAS issues list'!N$2:N$2070) = TRIM(X123), 0)), "")</f>
        <v/>
      </c>
      <c r="D123" s="10" t="str" cm="1">
        <f t="array" ref="D123">IFERROR(INDEX('2. ADAS issues list'!C$2:C$2070,
               MATCH(TRIM(X123),
                     '2. ADAS issues list'!A$2:A$2070 &amp; " - " &amp; '2. ADAS issues list'!N$2:N$2070, 0)), "")</f>
        <v/>
      </c>
      <c r="E123" s="10" t="str" cm="1">
        <f t="array" ref="E123">IFERROR(INDEX('2. ADAS issues list'!D$2:D$2070,
               MATCH(TRIM(X123),
                     '2. ADAS issues list'!A$2:A$2070 &amp; " - " &amp; '2. ADAS issues list'!N$2:N$2070, 0)), "")</f>
        <v/>
      </c>
      <c r="F123" s="88" t="str" cm="1">
        <f t="array" ref="F123">IFERROR(INDEX('2. ADAS issues list'!F$2:F$2070,
               MATCH(TRIM(X123),
                     '2. ADAS issues list'!A$2:A$2070 &amp; " - " &amp; '2. ADAS issues list'!N$2:N$2070, 0)), "")</f>
        <v/>
      </c>
      <c r="G123" s="89" t="str" cm="1">
        <f t="array" ref="G123">IFERROR(INDEX('2. ADAS issues list'!G$2:G$2071,
               MATCH(TRIM(X123),
                     '2. ADAS issues list'!A$2:A$2070 &amp; " - " &amp; '2. ADAS issues list'!N$2:N$2070, 0)), "")</f>
        <v/>
      </c>
      <c r="H123" s="584" t="str" cm="1">
        <f t="array" ref="H123">IFERROR(INDEX('2. ADAS issues list'!P$2:P$2070,
               MATCH(TRIM(X123),
                     '2. ADAS issues list'!A$2:A$2070 &amp; " - " &amp; '2. ADAS issues list'!N$2:N$2070, 0)), "")</f>
        <v/>
      </c>
      <c r="I123" s="16" t="str">
        <f>IFERROR(VLOOKUP(H123,Route!$C$4:$R$66,7,0), "")</f>
        <v/>
      </c>
      <c r="J123" s="224" t="str" cm="1">
        <f t="array" ref="J123">IFERROR(INDEX('2. ADAS issues list'!N$2:N$2070,
               MATCH(TRUE,
                     INDEX(('2. ADAS issues list'!A$2:A$2070 &amp; " - " &amp; '2. ADAS issues list'!N$2:N$2070) = TRIM(X123), 0), 0)), "")</f>
        <v/>
      </c>
      <c r="K123" s="17" t="str">
        <f>IFERROR(VLOOKUP(H123,Route!$C$3:$R$66,8,0), "")</f>
        <v/>
      </c>
      <c r="L123" s="17" t="str">
        <f t="shared" si="22"/>
        <v/>
      </c>
      <c r="M123" s="17" t="str">
        <f>IFERROR(VLOOKUP(H123,Route!$C$3:$R$66,10,0), "")</f>
        <v/>
      </c>
      <c r="N123" s="17" t="str">
        <f t="shared" si="23"/>
        <v/>
      </c>
      <c r="O123" s="17" t="str">
        <f>IFERROR(VLOOKUP(H123,Route!$C$3:$R$66,12,0), "")</f>
        <v/>
      </c>
      <c r="P123" s="17" t="str">
        <f t="shared" si="24"/>
        <v/>
      </c>
      <c r="Q123" s="17" t="str">
        <f>IFERROR(VLOOKUP(H123,Route!$C$3:$R$66,14,0), "")</f>
        <v/>
      </c>
      <c r="R123" s="17" t="str">
        <f t="shared" si="25"/>
        <v/>
      </c>
      <c r="S123" s="584" t="str" cm="1">
        <f t="array" ref="S123">IFERROR(INDEX('2. ADAS issues list'!Q$2:Q$2070,
               MATCH(TRUE,
                     INDEX(('2. ADAS issues list'!A$2:A$2070 &amp; " - " &amp; '2. ADAS issues list'!N$2:N$2070) = TRIM(X123), 0), 0)), "")</f>
        <v/>
      </c>
      <c r="T123" s="592" t="str">
        <f t="shared" si="26"/>
        <v/>
      </c>
      <c r="U123" s="593" t="str" cm="1">
        <f t="array" ref="U123">_xlfn.IFS(T123="", "", T123&gt;=0.9, "OK", T123&lt;0.9, "NOK")</f>
        <v/>
      </c>
    </row>
    <row r="124" spans="3:21" ht="15.6">
      <c r="C124" s="11" t="str" cm="1">
        <f t="array" ref="C124">IFERROR(INDEX('2. ADAS issues list'!B$2:B$2070,
               MATCH(TRUE,
                     ('2. ADAS issues list'!A$2:A$2070 &amp; " - " &amp; '2. ADAS issues list'!N$2:N$2070) = TRIM(X124), 0)), "")</f>
        <v/>
      </c>
      <c r="D124" s="10" t="str" cm="1">
        <f t="array" ref="D124">IFERROR(INDEX('2. ADAS issues list'!C$2:C$2070,
               MATCH(TRIM(X124),
                     '2. ADAS issues list'!A$2:A$2070 &amp; " - " &amp; '2. ADAS issues list'!N$2:N$2070, 0)), "")</f>
        <v/>
      </c>
      <c r="E124" s="10" t="str" cm="1">
        <f t="array" ref="E124">IFERROR(INDEX('2. ADAS issues list'!D$2:D$2070,
               MATCH(TRIM(X124),
                     '2. ADAS issues list'!A$2:A$2070 &amp; " - " &amp; '2. ADAS issues list'!N$2:N$2070, 0)), "")</f>
        <v/>
      </c>
      <c r="F124" s="88" t="str" cm="1">
        <f t="array" ref="F124">IFERROR(INDEX('2. ADAS issues list'!F$2:F$2070,
               MATCH(TRIM(X124),
                     '2. ADAS issues list'!A$2:A$2070 &amp; " - " &amp; '2. ADAS issues list'!N$2:N$2070, 0)), "")</f>
        <v/>
      </c>
      <c r="G124" s="89" t="str" cm="1">
        <f t="array" ref="G124">IFERROR(INDEX('2. ADAS issues list'!G$2:G$2071,
               MATCH(TRIM(X124),
                     '2. ADAS issues list'!A$2:A$2070 &amp; " - " &amp; '2. ADAS issues list'!N$2:N$2070, 0)), "")</f>
        <v/>
      </c>
      <c r="H124" s="584" t="str" cm="1">
        <f t="array" ref="H124">IFERROR(INDEX('2. ADAS issues list'!P$2:P$2070,
               MATCH(TRIM(X124),
                     '2. ADAS issues list'!A$2:A$2070 &amp; " - " &amp; '2. ADAS issues list'!N$2:N$2070, 0)), "")</f>
        <v/>
      </c>
      <c r="I124" s="16" t="str">
        <f>IFERROR(VLOOKUP(H124,Route!$C$4:$R$66,7,0), "")</f>
        <v/>
      </c>
      <c r="J124" s="224" t="str" cm="1">
        <f t="array" ref="J124">IFERROR(INDEX('2. ADAS issues list'!N$2:N$2070,
               MATCH(TRUE,
                     INDEX(('2. ADAS issues list'!A$2:A$2070 &amp; " - " &amp; '2. ADAS issues list'!N$2:N$2070) = TRIM(X124), 0), 0)), "")</f>
        <v/>
      </c>
      <c r="K124" s="17" t="str">
        <f>IFERROR(VLOOKUP(H124,Route!$C$3:$R$66,8,0), "")</f>
        <v/>
      </c>
      <c r="L124" s="17" t="str">
        <f t="shared" si="22"/>
        <v/>
      </c>
      <c r="M124" s="17" t="str">
        <f>IFERROR(VLOOKUP(H124,Route!$C$3:$R$66,10,0), "")</f>
        <v/>
      </c>
      <c r="N124" s="17" t="str">
        <f t="shared" si="23"/>
        <v/>
      </c>
      <c r="O124" s="17" t="str">
        <f>IFERROR(VLOOKUP(H124,Route!$C$3:$R$66,12,0), "")</f>
        <v/>
      </c>
      <c r="P124" s="17" t="str">
        <f t="shared" si="24"/>
        <v/>
      </c>
      <c r="Q124" s="17" t="str">
        <f>IFERROR(VLOOKUP(H124,Route!$C$3:$R$66,14,0), "")</f>
        <v/>
      </c>
      <c r="R124" s="17" t="str">
        <f t="shared" si="25"/>
        <v/>
      </c>
      <c r="S124" s="584" t="str" cm="1">
        <f t="array" ref="S124">IFERROR(INDEX('2. ADAS issues list'!Q$2:Q$2070,
               MATCH(TRUE,
                     INDEX(('2. ADAS issues list'!A$2:A$2070 &amp; " - " &amp; '2. ADAS issues list'!N$2:N$2070) = TRIM(X124), 0), 0)), "")</f>
        <v/>
      </c>
      <c r="T124" s="592" t="str">
        <f t="shared" si="26"/>
        <v/>
      </c>
      <c r="U124" s="593" t="str" cm="1">
        <f t="array" ref="U124">_xlfn.IFS(T124="", "", T124&gt;=0.9, "OK", T124&lt;0.9, "NOK")</f>
        <v/>
      </c>
    </row>
    <row r="125" spans="3:21" ht="15.6">
      <c r="C125" s="11" t="str" cm="1">
        <f t="array" ref="C125">IFERROR(INDEX('2. ADAS issues list'!B$2:B$2070,
               MATCH(TRUE,
                     ('2. ADAS issues list'!A$2:A$2070 &amp; " - " &amp; '2. ADAS issues list'!N$2:N$2070) = TRIM(X125), 0)), "")</f>
        <v/>
      </c>
      <c r="D125" s="10" t="str" cm="1">
        <f t="array" ref="D125">IFERROR(INDEX('2. ADAS issues list'!C$2:C$2070,
               MATCH(TRIM(X125),
                     '2. ADAS issues list'!A$2:A$2070 &amp; " - " &amp; '2. ADAS issues list'!N$2:N$2070, 0)), "")</f>
        <v/>
      </c>
      <c r="E125" s="10" t="str" cm="1">
        <f t="array" ref="E125">IFERROR(INDEX('2. ADAS issues list'!D$2:D$2070,
               MATCH(TRIM(X125),
                     '2. ADAS issues list'!A$2:A$2070 &amp; " - " &amp; '2. ADAS issues list'!N$2:N$2070, 0)), "")</f>
        <v/>
      </c>
      <c r="F125" s="88" t="str" cm="1">
        <f t="array" ref="F125">IFERROR(INDEX('2. ADAS issues list'!F$2:F$2070,
               MATCH(TRIM(X125),
                     '2. ADAS issues list'!A$2:A$2070 &amp; " - " &amp; '2. ADAS issues list'!N$2:N$2070, 0)), "")</f>
        <v/>
      </c>
      <c r="G125" s="89" t="str" cm="1">
        <f t="array" ref="G125">IFERROR(INDEX('2. ADAS issues list'!G$2:G$2071,
               MATCH(TRIM(X125),
                     '2. ADAS issues list'!A$2:A$2070 &amp; " - " &amp; '2. ADAS issues list'!N$2:N$2070, 0)), "")</f>
        <v/>
      </c>
      <c r="H125" s="584" t="str" cm="1">
        <f t="array" ref="H125">IFERROR(INDEX('2. ADAS issues list'!P$2:P$2070,
               MATCH(TRIM(X125),
                     '2. ADAS issues list'!A$2:A$2070 &amp; " - " &amp; '2. ADAS issues list'!N$2:N$2070, 0)), "")</f>
        <v/>
      </c>
      <c r="I125" s="16" t="str">
        <f>IFERROR(VLOOKUP(H125,Route!$C$4:$R$66,7,0), "")</f>
        <v/>
      </c>
      <c r="J125" s="224" t="str" cm="1">
        <f t="array" ref="J125">IFERROR(INDEX('2. ADAS issues list'!N$2:N$2070,
               MATCH(TRUE,
                     INDEX(('2. ADAS issues list'!A$2:A$2070 &amp; " - " &amp; '2. ADAS issues list'!N$2:N$2070) = TRIM(X125), 0), 0)), "")</f>
        <v/>
      </c>
      <c r="K125" s="17" t="str">
        <f>IFERROR(VLOOKUP(H125,Route!$C$3:$R$66,8,0), "")</f>
        <v/>
      </c>
      <c r="L125" s="17" t="str">
        <f t="shared" si="22"/>
        <v/>
      </c>
      <c r="M125" s="17" t="str">
        <f>IFERROR(VLOOKUP(H125,Route!$C$3:$R$66,10,0), "")</f>
        <v/>
      </c>
      <c r="N125" s="17" t="str">
        <f t="shared" si="23"/>
        <v/>
      </c>
      <c r="O125" s="17" t="str">
        <f>IFERROR(VLOOKUP(H125,Route!$C$3:$R$66,12,0), "")</f>
        <v/>
      </c>
      <c r="P125" s="17" t="str">
        <f t="shared" si="24"/>
        <v/>
      </c>
      <c r="Q125" s="17" t="str">
        <f>IFERROR(VLOOKUP(H125,Route!$C$3:$R$66,14,0), "")</f>
        <v/>
      </c>
      <c r="R125" s="17" t="str">
        <f t="shared" si="25"/>
        <v/>
      </c>
      <c r="S125" s="584" t="str" cm="1">
        <f t="array" ref="S125">IFERROR(INDEX('2. ADAS issues list'!Q$2:Q$2070,
               MATCH(TRUE,
                     INDEX(('2. ADAS issues list'!A$2:A$2070 &amp; " - " &amp; '2. ADAS issues list'!N$2:N$2070) = TRIM(X125), 0), 0)), "")</f>
        <v/>
      </c>
      <c r="T125" s="592" t="str">
        <f t="shared" si="26"/>
        <v/>
      </c>
      <c r="U125" s="593" t="str" cm="1">
        <f t="array" ref="U125">_xlfn.IFS(T125="", "", T125&gt;=0.9, "OK", T125&lt;0.9, "NOK")</f>
        <v/>
      </c>
    </row>
    <row r="126" spans="3:21" ht="15.6">
      <c r="C126" s="11" t="str" cm="1">
        <f t="array" ref="C126">IFERROR(INDEX('2. ADAS issues list'!B$2:B$2070,
               MATCH(TRUE,
                     ('2. ADAS issues list'!A$2:A$2070 &amp; " - " &amp; '2. ADAS issues list'!N$2:N$2070) = TRIM(X126), 0)), "")</f>
        <v/>
      </c>
      <c r="D126" s="10" t="str" cm="1">
        <f t="array" ref="D126">IFERROR(INDEX('2. ADAS issues list'!C$2:C$2070,
               MATCH(TRIM(X126),
                     '2. ADAS issues list'!A$2:A$2070 &amp; " - " &amp; '2. ADAS issues list'!N$2:N$2070, 0)), "")</f>
        <v/>
      </c>
      <c r="E126" s="10" t="str" cm="1">
        <f t="array" ref="E126">IFERROR(INDEX('2. ADAS issues list'!D$2:D$2070,
               MATCH(TRIM(X126),
                     '2. ADAS issues list'!A$2:A$2070 &amp; " - " &amp; '2. ADAS issues list'!N$2:N$2070, 0)), "")</f>
        <v/>
      </c>
      <c r="F126" s="88" t="str" cm="1">
        <f t="array" ref="F126">IFERROR(INDEX('2. ADAS issues list'!F$2:F$2070,
               MATCH(TRIM(X126),
                     '2. ADAS issues list'!A$2:A$2070 &amp; " - " &amp; '2. ADAS issues list'!N$2:N$2070, 0)), "")</f>
        <v/>
      </c>
      <c r="G126" s="89" t="str" cm="1">
        <f t="array" ref="G126">IFERROR(INDEX('2. ADAS issues list'!G$2:G$2071,
               MATCH(TRIM(X126),
                     '2. ADAS issues list'!A$2:A$2070 &amp; " - " &amp; '2. ADAS issues list'!N$2:N$2070, 0)), "")</f>
        <v/>
      </c>
      <c r="H126" s="584" t="str" cm="1">
        <f t="array" ref="H126">IFERROR(INDEX('2. ADAS issues list'!P$2:P$2070,
               MATCH(TRIM(X126),
                     '2. ADAS issues list'!A$2:A$2070 &amp; " - " &amp; '2. ADAS issues list'!N$2:N$2070, 0)), "")</f>
        <v/>
      </c>
      <c r="I126" s="16" t="str">
        <f>IFERROR(VLOOKUP(H126,Route!$C$4:$R$66,7,0), "")</f>
        <v/>
      </c>
      <c r="J126" s="224" t="str" cm="1">
        <f t="array" ref="J126">IFERROR(INDEX('2. ADAS issues list'!N$2:N$2070,
               MATCH(TRUE,
                     INDEX(('2. ADAS issues list'!A$2:A$2070 &amp; " - " &amp; '2. ADAS issues list'!N$2:N$2070) = TRIM(X126), 0), 0)), "")</f>
        <v/>
      </c>
      <c r="K126" s="17" t="str">
        <f>IFERROR(VLOOKUP(H126,Route!$C$3:$R$66,8,0), "")</f>
        <v/>
      </c>
      <c r="L126" s="17" t="str">
        <f t="shared" si="22"/>
        <v/>
      </c>
      <c r="M126" s="17" t="str">
        <f>IFERROR(VLOOKUP(H126,Route!$C$3:$R$66,10,0), "")</f>
        <v/>
      </c>
      <c r="N126" s="17" t="str">
        <f t="shared" si="23"/>
        <v/>
      </c>
      <c r="O126" s="17" t="str">
        <f>IFERROR(VLOOKUP(H126,Route!$C$3:$R$66,12,0), "")</f>
        <v/>
      </c>
      <c r="P126" s="17" t="str">
        <f t="shared" si="24"/>
        <v/>
      </c>
      <c r="Q126" s="17" t="str">
        <f>IFERROR(VLOOKUP(H126,Route!$C$3:$R$66,14,0), "")</f>
        <v/>
      </c>
      <c r="R126" s="17" t="str">
        <f t="shared" si="25"/>
        <v/>
      </c>
      <c r="S126" s="584" t="str" cm="1">
        <f t="array" ref="S126">IFERROR(INDEX('2. ADAS issues list'!Q$2:Q$2070,
               MATCH(TRUE,
                     INDEX(('2. ADAS issues list'!A$2:A$2070 &amp; " - " &amp; '2. ADAS issues list'!N$2:N$2070) = TRIM(X126), 0), 0)), "")</f>
        <v/>
      </c>
      <c r="T126" s="592" t="str">
        <f t="shared" si="26"/>
        <v/>
      </c>
      <c r="U126" s="593" t="str" cm="1">
        <f t="array" ref="U126">_xlfn.IFS(T126="", "", T126&gt;=0.9, "OK", T126&lt;0.9, "NOK")</f>
        <v/>
      </c>
    </row>
    <row r="127" spans="3:21" ht="15.6">
      <c r="C127" s="11" t="str" cm="1">
        <f t="array" ref="C127">IFERROR(INDEX('2. ADAS issues list'!B$2:B$2070,
               MATCH(TRUE,
                     ('2. ADAS issues list'!A$2:A$2070 &amp; " - " &amp; '2. ADAS issues list'!N$2:N$2070) = TRIM(X127), 0)), "")</f>
        <v/>
      </c>
      <c r="D127" s="10" t="str" cm="1">
        <f t="array" ref="D127">IFERROR(INDEX('2. ADAS issues list'!C$2:C$2070,
               MATCH(TRIM(X127),
                     '2. ADAS issues list'!A$2:A$2070 &amp; " - " &amp; '2. ADAS issues list'!N$2:N$2070, 0)), "")</f>
        <v/>
      </c>
      <c r="E127" s="10" t="str" cm="1">
        <f t="array" ref="E127">IFERROR(INDEX('2. ADAS issues list'!D$2:D$2070,
               MATCH(TRIM(X127),
                     '2. ADAS issues list'!A$2:A$2070 &amp; " - " &amp; '2. ADAS issues list'!N$2:N$2070, 0)), "")</f>
        <v/>
      </c>
      <c r="F127" s="88" t="str" cm="1">
        <f t="array" ref="F127">IFERROR(INDEX('2. ADAS issues list'!F$2:F$2070,
               MATCH(TRIM(X127),
                     '2. ADAS issues list'!A$2:A$2070 &amp; " - " &amp; '2. ADAS issues list'!N$2:N$2070, 0)), "")</f>
        <v/>
      </c>
      <c r="G127" s="89" t="str" cm="1">
        <f t="array" ref="G127">IFERROR(INDEX('2. ADAS issues list'!G$2:G$2071,
               MATCH(TRIM(X127),
                     '2. ADAS issues list'!A$2:A$2070 &amp; " - " &amp; '2. ADAS issues list'!N$2:N$2070, 0)), "")</f>
        <v/>
      </c>
      <c r="H127" s="584" t="str" cm="1">
        <f t="array" ref="H127">IFERROR(INDEX('2. ADAS issues list'!P$2:P$2070,
               MATCH(TRIM(X127),
                     '2. ADAS issues list'!A$2:A$2070 &amp; " - " &amp; '2. ADAS issues list'!N$2:N$2070, 0)), "")</f>
        <v/>
      </c>
      <c r="I127" s="16" t="str">
        <f>IFERROR(VLOOKUP(H127,Route!$C$4:$R$66,7,0), "")</f>
        <v/>
      </c>
      <c r="J127" s="224" t="str" cm="1">
        <f t="array" ref="J127">IFERROR(INDEX('2. ADAS issues list'!N$2:N$2070,
               MATCH(TRUE,
                     INDEX(('2. ADAS issues list'!A$2:A$2070 &amp; " - " &amp; '2. ADAS issues list'!N$2:N$2070) = TRIM(X127), 0), 0)), "")</f>
        <v/>
      </c>
      <c r="K127" s="17" t="str">
        <f>IFERROR(VLOOKUP(H127,Route!$C$3:$R$66,8,0), "")</f>
        <v/>
      </c>
      <c r="L127" s="17" t="str">
        <f t="shared" si="22"/>
        <v/>
      </c>
      <c r="M127" s="17" t="str">
        <f>IFERROR(VLOOKUP(H127,Route!$C$3:$R$66,10,0), "")</f>
        <v/>
      </c>
      <c r="N127" s="17" t="str">
        <f t="shared" si="23"/>
        <v/>
      </c>
      <c r="O127" s="17" t="str">
        <f>IFERROR(VLOOKUP(H127,Route!$C$3:$R$66,12,0), "")</f>
        <v/>
      </c>
      <c r="P127" s="17" t="str">
        <f t="shared" si="24"/>
        <v/>
      </c>
      <c r="Q127" s="17" t="str">
        <f>IFERROR(VLOOKUP(H127,Route!$C$3:$R$66,14,0), "")</f>
        <v/>
      </c>
      <c r="R127" s="17" t="str">
        <f t="shared" si="25"/>
        <v/>
      </c>
      <c r="S127" s="584" t="str" cm="1">
        <f t="array" ref="S127">IFERROR(INDEX('2. ADAS issues list'!Q$2:Q$2070,
               MATCH(TRUE,
                     INDEX(('2. ADAS issues list'!A$2:A$2070 &amp; " - " &amp; '2. ADAS issues list'!N$2:N$2070) = TRIM(X127), 0), 0)), "")</f>
        <v/>
      </c>
      <c r="T127" s="592" t="str">
        <f t="shared" si="26"/>
        <v/>
      </c>
      <c r="U127" s="593" t="str" cm="1">
        <f t="array" ref="U127">_xlfn.IFS(T127="", "", T127&gt;=0.9, "OK", T127&lt;0.9, "NOK")</f>
        <v/>
      </c>
    </row>
    <row r="128" spans="3:21" ht="15.6">
      <c r="C128" s="11" t="str" cm="1">
        <f t="array" ref="C128">IFERROR(INDEX('2. ADAS issues list'!B$2:B$2070,
               MATCH(TRUE,
                     ('2. ADAS issues list'!A$2:A$2070 &amp; " - " &amp; '2. ADAS issues list'!N$2:N$2070) = TRIM(X128), 0)), "")</f>
        <v/>
      </c>
      <c r="D128" s="10" t="str" cm="1">
        <f t="array" ref="D128">IFERROR(INDEX('2. ADAS issues list'!C$2:C$2070,
               MATCH(TRIM(X128),
                     '2. ADAS issues list'!A$2:A$2070 &amp; " - " &amp; '2. ADAS issues list'!N$2:N$2070, 0)), "")</f>
        <v/>
      </c>
      <c r="E128" s="10" t="str" cm="1">
        <f t="array" ref="E128">IFERROR(INDEX('2. ADAS issues list'!D$2:D$2070,
               MATCH(TRIM(X128),
                     '2. ADAS issues list'!A$2:A$2070 &amp; " - " &amp; '2. ADAS issues list'!N$2:N$2070, 0)), "")</f>
        <v/>
      </c>
      <c r="F128" s="88" t="str" cm="1">
        <f t="array" ref="F128">IFERROR(INDEX('2. ADAS issues list'!F$2:F$2070,
               MATCH(TRIM(X128),
                     '2. ADAS issues list'!A$2:A$2070 &amp; " - " &amp; '2. ADAS issues list'!N$2:N$2070, 0)), "")</f>
        <v/>
      </c>
      <c r="G128" s="89" t="str" cm="1">
        <f t="array" ref="G128">IFERROR(INDEX('2. ADAS issues list'!G$2:G$2071,
               MATCH(TRIM(X128),
                     '2. ADAS issues list'!A$2:A$2070 &amp; " - " &amp; '2. ADAS issues list'!N$2:N$2070, 0)), "")</f>
        <v/>
      </c>
      <c r="H128" s="584" t="str" cm="1">
        <f t="array" ref="H128">IFERROR(INDEX('2. ADAS issues list'!P$2:P$2070,
               MATCH(TRIM(X128),
                     '2. ADAS issues list'!A$2:A$2070 &amp; " - " &amp; '2. ADAS issues list'!N$2:N$2070, 0)), "")</f>
        <v/>
      </c>
      <c r="I128" s="16" t="str">
        <f>IFERROR(VLOOKUP(H128,Route!$C$4:$R$66,7,0), "")</f>
        <v/>
      </c>
      <c r="J128" s="224" t="str" cm="1">
        <f t="array" ref="J128">IFERROR(INDEX('2. ADAS issues list'!N$2:N$2070,
               MATCH(TRUE,
                     INDEX(('2. ADAS issues list'!A$2:A$2070 &amp; " - " &amp; '2. ADAS issues list'!N$2:N$2070) = TRIM(X128), 0), 0)), "")</f>
        <v/>
      </c>
      <c r="K128" s="17" t="str">
        <f>IFERROR(VLOOKUP(H128,Route!$C$3:$R$66,8,0), "")</f>
        <v/>
      </c>
      <c r="L128" s="17" t="str">
        <f t="shared" si="22"/>
        <v/>
      </c>
      <c r="M128" s="17" t="str">
        <f>IFERROR(VLOOKUP(H128,Route!$C$3:$R$66,10,0), "")</f>
        <v/>
      </c>
      <c r="N128" s="17" t="str">
        <f t="shared" si="23"/>
        <v/>
      </c>
      <c r="O128" s="17" t="str">
        <f>IFERROR(VLOOKUP(H128,Route!$C$3:$R$66,12,0), "")</f>
        <v/>
      </c>
      <c r="P128" s="17" t="str">
        <f t="shared" si="24"/>
        <v/>
      </c>
      <c r="Q128" s="17" t="str">
        <f>IFERROR(VLOOKUP(H128,Route!$C$3:$R$66,14,0), "")</f>
        <v/>
      </c>
      <c r="R128" s="17" t="str">
        <f t="shared" si="25"/>
        <v/>
      </c>
      <c r="S128" s="584" t="str" cm="1">
        <f t="array" ref="S128">IFERROR(INDEX('2. ADAS issues list'!Q$2:Q$2070,
               MATCH(TRUE,
                     INDEX(('2. ADAS issues list'!A$2:A$2070 &amp; " - " &amp; '2. ADAS issues list'!N$2:N$2070) = TRIM(X128), 0), 0)), "")</f>
        <v/>
      </c>
      <c r="T128" s="592" t="str">
        <f t="shared" si="26"/>
        <v/>
      </c>
      <c r="U128" s="593" t="str" cm="1">
        <f t="array" ref="U128">_xlfn.IFS(T128="", "", T128&gt;=0.9, "OK", T128&lt;0.9, "NOK")</f>
        <v/>
      </c>
    </row>
    <row r="129" spans="3:21" ht="15.6">
      <c r="C129" s="11" t="str" cm="1">
        <f t="array" ref="C129">IFERROR(INDEX('2. ADAS issues list'!B$2:B$2070,
               MATCH(TRUE,
                     ('2. ADAS issues list'!A$2:A$2070 &amp; " - " &amp; '2. ADAS issues list'!N$2:N$2070) = TRIM(X129), 0)), "")</f>
        <v/>
      </c>
      <c r="D129" s="10" t="str" cm="1">
        <f t="array" ref="D129">IFERROR(INDEX('2. ADAS issues list'!C$2:C$2070,
               MATCH(TRIM(X129),
                     '2. ADAS issues list'!A$2:A$2070 &amp; " - " &amp; '2. ADAS issues list'!N$2:N$2070, 0)), "")</f>
        <v/>
      </c>
      <c r="E129" s="10" t="str" cm="1">
        <f t="array" ref="E129">IFERROR(INDEX('2. ADAS issues list'!D$2:D$2070,
               MATCH(TRIM(X129),
                     '2. ADAS issues list'!A$2:A$2070 &amp; " - " &amp; '2. ADAS issues list'!N$2:N$2070, 0)), "")</f>
        <v/>
      </c>
      <c r="F129" s="88" t="str" cm="1">
        <f t="array" ref="F129">IFERROR(INDEX('2. ADAS issues list'!F$2:F$2070,
               MATCH(TRIM(X129),
                     '2. ADAS issues list'!A$2:A$2070 &amp; " - " &amp; '2. ADAS issues list'!N$2:N$2070, 0)), "")</f>
        <v/>
      </c>
      <c r="G129" s="89" t="str" cm="1">
        <f t="array" ref="G129">IFERROR(INDEX('2. ADAS issues list'!G$2:G$2071,
               MATCH(TRIM(X129),
                     '2. ADAS issues list'!A$2:A$2070 &amp; " - " &amp; '2. ADAS issues list'!N$2:N$2070, 0)), "")</f>
        <v/>
      </c>
      <c r="H129" s="584" t="str" cm="1">
        <f t="array" ref="H129">IFERROR(INDEX('2. ADAS issues list'!P$2:P$2070,
               MATCH(TRIM(X129),
                     '2. ADAS issues list'!A$2:A$2070 &amp; " - " &amp; '2. ADAS issues list'!N$2:N$2070, 0)), "")</f>
        <v/>
      </c>
      <c r="I129" s="16" t="str">
        <f>IFERROR(VLOOKUP(H129,Route!$C$4:$R$66,7,0), "")</f>
        <v/>
      </c>
      <c r="J129" s="224" t="str" cm="1">
        <f t="array" ref="J129">IFERROR(INDEX('2. ADAS issues list'!N$2:N$2070,
               MATCH(TRUE,
                     INDEX(('2. ADAS issues list'!A$2:A$2070 &amp; " - " &amp; '2. ADAS issues list'!N$2:N$2070) = TRIM(X129), 0), 0)), "")</f>
        <v/>
      </c>
      <c r="K129" s="17" t="str">
        <f>IFERROR(VLOOKUP(H129,Route!$C$3:$R$66,8,0), "")</f>
        <v/>
      </c>
      <c r="L129" s="17" t="str">
        <f t="shared" si="22"/>
        <v/>
      </c>
      <c r="M129" s="17" t="str">
        <f>IFERROR(VLOOKUP(H129,Route!$C$3:$R$66,10,0), "")</f>
        <v/>
      </c>
      <c r="N129" s="17" t="str">
        <f t="shared" si="23"/>
        <v/>
      </c>
      <c r="O129" s="17" t="str">
        <f>IFERROR(VLOOKUP(H129,Route!$C$3:$R$66,12,0), "")</f>
        <v/>
      </c>
      <c r="P129" s="17" t="str">
        <f t="shared" si="24"/>
        <v/>
      </c>
      <c r="Q129" s="17" t="str">
        <f>IFERROR(VLOOKUP(H129,Route!$C$3:$R$66,14,0), "")</f>
        <v/>
      </c>
      <c r="R129" s="17" t="str">
        <f t="shared" si="25"/>
        <v/>
      </c>
      <c r="S129" s="584" t="str" cm="1">
        <f t="array" ref="S129">IFERROR(INDEX('2. ADAS issues list'!Q$2:Q$2070,
               MATCH(TRUE,
                     INDEX(('2. ADAS issues list'!A$2:A$2070 &amp; " - " &amp; '2. ADAS issues list'!N$2:N$2070) = TRIM(X129), 0), 0)), "")</f>
        <v/>
      </c>
      <c r="T129" s="592" t="str">
        <f t="shared" si="26"/>
        <v/>
      </c>
      <c r="U129" s="593" t="str" cm="1">
        <f t="array" ref="U129">_xlfn.IFS(T129="", "", T129&gt;=0.9, "OK", T129&lt;0.9, "NOK")</f>
        <v/>
      </c>
    </row>
    <row r="130" spans="3:21" ht="15.6">
      <c r="C130" s="11" t="str" cm="1">
        <f t="array" ref="C130">IFERROR(INDEX('2. ADAS issues list'!B$2:B$2070,
               MATCH(TRUE,
                     ('2. ADAS issues list'!A$2:A$2070 &amp; " - " &amp; '2. ADAS issues list'!N$2:N$2070) = TRIM(X130), 0)), "")</f>
        <v/>
      </c>
      <c r="D130" s="10" t="str" cm="1">
        <f t="array" ref="D130">IFERROR(INDEX('2. ADAS issues list'!C$2:C$2070,
               MATCH(TRIM(X130),
                     '2. ADAS issues list'!A$2:A$2070 &amp; " - " &amp; '2. ADAS issues list'!N$2:N$2070, 0)), "")</f>
        <v/>
      </c>
      <c r="E130" s="10" t="str" cm="1">
        <f t="array" ref="E130">IFERROR(INDEX('2. ADAS issues list'!D$2:D$2070,
               MATCH(TRIM(X130),
                     '2. ADAS issues list'!A$2:A$2070 &amp; " - " &amp; '2. ADAS issues list'!N$2:N$2070, 0)), "")</f>
        <v/>
      </c>
      <c r="F130" s="88" t="str" cm="1">
        <f t="array" ref="F130">IFERROR(INDEX('2. ADAS issues list'!F$2:F$2070,
               MATCH(TRIM(X130),
                     '2. ADAS issues list'!A$2:A$2070 &amp; " - " &amp; '2. ADAS issues list'!N$2:N$2070, 0)), "")</f>
        <v/>
      </c>
      <c r="G130" s="89" t="str" cm="1">
        <f t="array" ref="G130">IFERROR(INDEX('2. ADAS issues list'!G$2:G$2071,
               MATCH(TRIM(X130),
                     '2. ADAS issues list'!A$2:A$2070 &amp; " - " &amp; '2. ADAS issues list'!N$2:N$2070, 0)), "")</f>
        <v/>
      </c>
      <c r="H130" s="584" t="str" cm="1">
        <f t="array" ref="H130">IFERROR(INDEX('2. ADAS issues list'!P$2:P$2070,
               MATCH(TRIM(X130),
                     '2. ADAS issues list'!A$2:A$2070 &amp; " - " &amp; '2. ADAS issues list'!N$2:N$2070, 0)), "")</f>
        <v/>
      </c>
      <c r="I130" s="16" t="str">
        <f>IFERROR(VLOOKUP(H130,Route!$C$4:$R$66,7,0), "")</f>
        <v/>
      </c>
      <c r="J130" s="224" t="str" cm="1">
        <f t="array" ref="J130">IFERROR(INDEX('2. ADAS issues list'!N$2:N$2070,
               MATCH(TRUE,
                     INDEX(('2. ADAS issues list'!A$2:A$2070 &amp; " - " &amp; '2. ADAS issues list'!N$2:N$2070) = TRIM(X130), 0), 0)), "")</f>
        <v/>
      </c>
      <c r="K130" s="17" t="str">
        <f>IFERROR(VLOOKUP(H130,Route!$C$3:$R$66,8,0), "")</f>
        <v/>
      </c>
      <c r="L130" s="17" t="str">
        <f t="shared" si="22"/>
        <v/>
      </c>
      <c r="M130" s="17" t="str">
        <f>IFERROR(VLOOKUP(H130,Route!$C$3:$R$66,10,0), "")</f>
        <v/>
      </c>
      <c r="N130" s="17" t="str">
        <f t="shared" si="23"/>
        <v/>
      </c>
      <c r="O130" s="17" t="str">
        <f>IFERROR(VLOOKUP(H130,Route!$C$3:$R$66,12,0), "")</f>
        <v/>
      </c>
      <c r="P130" s="17" t="str">
        <f t="shared" si="24"/>
        <v/>
      </c>
      <c r="Q130" s="17" t="str">
        <f>IFERROR(VLOOKUP(H130,Route!$C$3:$R$66,14,0), "")</f>
        <v/>
      </c>
      <c r="R130" s="17" t="str">
        <f t="shared" si="25"/>
        <v/>
      </c>
      <c r="S130" s="584" t="str" cm="1">
        <f t="array" ref="S130">IFERROR(INDEX('2. ADAS issues list'!Q$2:Q$2070,
               MATCH(TRUE,
                     INDEX(('2. ADAS issues list'!A$2:A$2070 &amp; " - " &amp; '2. ADAS issues list'!N$2:N$2070) = TRIM(X130), 0), 0)), "")</f>
        <v/>
      </c>
      <c r="T130" s="592" t="str">
        <f t="shared" si="26"/>
        <v/>
      </c>
      <c r="U130" s="593" t="str" cm="1">
        <f t="array" ref="U130">_xlfn.IFS(T130="", "", T130&gt;=0.9, "OK", T130&lt;0.9, "NOK")</f>
        <v/>
      </c>
    </row>
    <row r="131" spans="3:21" ht="15.6">
      <c r="C131" s="11" t="str" cm="1">
        <f t="array" ref="C131">IFERROR(INDEX('2. ADAS issues list'!B$2:B$2070,
               MATCH(TRUE,
                     ('2. ADAS issues list'!A$2:A$2070 &amp; " - " &amp; '2. ADAS issues list'!N$2:N$2070) = TRIM(X131), 0)), "")</f>
        <v/>
      </c>
      <c r="D131" s="10" t="str" cm="1">
        <f t="array" ref="D131">IFERROR(INDEX('2. ADAS issues list'!C$2:C$2070,
               MATCH(TRIM(X131),
                     '2. ADAS issues list'!A$2:A$2070 &amp; " - " &amp; '2. ADAS issues list'!N$2:N$2070, 0)), "")</f>
        <v/>
      </c>
      <c r="E131" s="10" t="str" cm="1">
        <f t="array" ref="E131">IFERROR(INDEX('2. ADAS issues list'!D$2:D$2070,
               MATCH(TRIM(X131),
                     '2. ADAS issues list'!A$2:A$2070 &amp; " - " &amp; '2. ADAS issues list'!N$2:N$2070, 0)), "")</f>
        <v/>
      </c>
      <c r="F131" s="88" t="str" cm="1">
        <f t="array" ref="F131">IFERROR(INDEX('2. ADAS issues list'!F$2:F$2070,
               MATCH(TRIM(X131),
                     '2. ADAS issues list'!A$2:A$2070 &amp; " - " &amp; '2. ADAS issues list'!N$2:N$2070, 0)), "")</f>
        <v/>
      </c>
      <c r="G131" s="89" t="str" cm="1">
        <f t="array" ref="G131">IFERROR(INDEX('2. ADAS issues list'!G$2:G$2071,
               MATCH(TRIM(X131),
                     '2. ADAS issues list'!A$2:A$2070 &amp; " - " &amp; '2. ADAS issues list'!N$2:N$2070, 0)), "")</f>
        <v/>
      </c>
      <c r="H131" s="584" t="str" cm="1">
        <f t="array" ref="H131">IFERROR(INDEX('2. ADAS issues list'!P$2:P$2070,
               MATCH(TRIM(X131),
                     '2. ADAS issues list'!A$2:A$2070 &amp; " - " &amp; '2. ADAS issues list'!N$2:N$2070, 0)), "")</f>
        <v/>
      </c>
      <c r="I131" s="16" t="str">
        <f>IFERROR(VLOOKUP(H131,Route!$C$4:$R$66,7,0), "")</f>
        <v/>
      </c>
      <c r="J131" s="224" t="str" cm="1">
        <f t="array" ref="J131">IFERROR(INDEX('2. ADAS issues list'!N$2:N$2070,
               MATCH(TRUE,
                     INDEX(('2. ADAS issues list'!A$2:A$2070 &amp; " - " &amp; '2. ADAS issues list'!N$2:N$2070) = TRIM(X131), 0), 0)), "")</f>
        <v/>
      </c>
      <c r="K131" s="17" t="str">
        <f>IFERROR(VLOOKUP(H131,Route!$C$3:$R$66,8,0), "")</f>
        <v/>
      </c>
      <c r="L131" s="17" t="str">
        <f t="shared" si="22"/>
        <v/>
      </c>
      <c r="M131" s="17" t="str">
        <f>IFERROR(VLOOKUP(H131,Route!$C$3:$R$66,10,0), "")</f>
        <v/>
      </c>
      <c r="N131" s="17" t="str">
        <f t="shared" si="23"/>
        <v/>
      </c>
      <c r="O131" s="17" t="str">
        <f>IFERROR(VLOOKUP(H131,Route!$C$3:$R$66,12,0), "")</f>
        <v/>
      </c>
      <c r="P131" s="17" t="str">
        <f t="shared" si="24"/>
        <v/>
      </c>
      <c r="Q131" s="17" t="str">
        <f>IFERROR(VLOOKUP(H131,Route!$C$3:$R$66,14,0), "")</f>
        <v/>
      </c>
      <c r="R131" s="17" t="str">
        <f t="shared" si="25"/>
        <v/>
      </c>
      <c r="S131" s="584" t="str" cm="1">
        <f t="array" ref="S131">IFERROR(INDEX('2. ADAS issues list'!Q$2:Q$2070,
               MATCH(TRUE,
                     INDEX(('2. ADAS issues list'!A$2:A$2070 &amp; " - " &amp; '2. ADAS issues list'!N$2:N$2070) = TRIM(X131), 0), 0)), "")</f>
        <v/>
      </c>
      <c r="T131" s="592" t="str">
        <f t="shared" si="26"/>
        <v/>
      </c>
      <c r="U131" s="593" t="str" cm="1">
        <f t="array" ref="U131">_xlfn.IFS(T131="", "", T131&gt;=0.9, "OK", T131&lt;0.9, "NOK")</f>
        <v/>
      </c>
    </row>
    <row r="132" spans="3:21" ht="15.6">
      <c r="C132" s="11" t="str" cm="1">
        <f t="array" ref="C132">IFERROR(INDEX('2. ADAS issues list'!B$2:B$2070,
               MATCH(TRUE,
                     ('2. ADAS issues list'!A$2:A$2070 &amp; " - " &amp; '2. ADAS issues list'!N$2:N$2070) = TRIM(X132), 0)), "")</f>
        <v/>
      </c>
      <c r="D132" s="10" t="str" cm="1">
        <f t="array" ref="D132">IFERROR(INDEX('2. ADAS issues list'!C$2:C$2070,
               MATCH(TRIM(X132),
                     '2. ADAS issues list'!A$2:A$2070 &amp; " - " &amp; '2. ADAS issues list'!N$2:N$2070, 0)), "")</f>
        <v/>
      </c>
      <c r="E132" s="10" t="str" cm="1">
        <f t="array" ref="E132">IFERROR(INDEX('2. ADAS issues list'!D$2:D$2070,
               MATCH(TRIM(X132),
                     '2. ADAS issues list'!A$2:A$2070 &amp; " - " &amp; '2. ADAS issues list'!N$2:N$2070, 0)), "")</f>
        <v/>
      </c>
      <c r="F132" s="88" t="str" cm="1">
        <f t="array" ref="F132">IFERROR(INDEX('2. ADAS issues list'!F$2:F$2070,
               MATCH(TRIM(X132),
                     '2. ADAS issues list'!A$2:A$2070 &amp; " - " &amp; '2. ADAS issues list'!N$2:N$2070, 0)), "")</f>
        <v/>
      </c>
      <c r="G132" s="89" t="str" cm="1">
        <f t="array" ref="G132">IFERROR(INDEX('2. ADAS issues list'!G$2:G$2071,
               MATCH(TRIM(X132),
                     '2. ADAS issues list'!A$2:A$2070 &amp; " - " &amp; '2. ADAS issues list'!N$2:N$2070, 0)), "")</f>
        <v/>
      </c>
      <c r="H132" s="584" t="str" cm="1">
        <f t="array" ref="H132">IFERROR(INDEX('2. ADAS issues list'!P$2:P$2070,
               MATCH(TRIM(X132),
                     '2. ADAS issues list'!A$2:A$2070 &amp; " - " &amp; '2. ADAS issues list'!N$2:N$2070, 0)), "")</f>
        <v/>
      </c>
      <c r="I132" s="16" t="str">
        <f>IFERROR(VLOOKUP(H132,Route!$C$4:$R$66,7,0), "")</f>
        <v/>
      </c>
      <c r="J132" s="224" t="str" cm="1">
        <f t="array" ref="J132">IFERROR(INDEX('2. ADAS issues list'!N$2:N$2070,
               MATCH(TRUE,
                     INDEX(('2. ADAS issues list'!A$2:A$2070 &amp; " - " &amp; '2. ADAS issues list'!N$2:N$2070) = TRIM(X132), 0), 0)), "")</f>
        <v/>
      </c>
      <c r="K132" s="17" t="str">
        <f>IFERROR(VLOOKUP(H132,Route!$C$3:$R$66,8,0), "")</f>
        <v/>
      </c>
      <c r="L132" s="17" t="str">
        <f t="shared" ref="L132:L195" si="28">IF(OR(K132="", I132="",J132= "", I132=0), "", K132/I132*J132)</f>
        <v/>
      </c>
      <c r="M132" s="17" t="str">
        <f>IFERROR(VLOOKUP(H132,Route!$C$3:$R$66,10,0), "")</f>
        <v/>
      </c>
      <c r="N132" s="17" t="str">
        <f t="shared" ref="N132:N195" si="29">IF(OR(M132="", I132="", J132="", I132=0), "", M132/I132*J132)</f>
        <v/>
      </c>
      <c r="O132" s="17" t="str">
        <f>IFERROR(VLOOKUP(H132,Route!$C$3:$R$66,12,0), "")</f>
        <v/>
      </c>
      <c r="P132" s="17" t="str">
        <f t="shared" ref="P132:P195" si="30">IF(OR(O132="", I132="", J132="", I132=0), "", O132/I132*J132)</f>
        <v/>
      </c>
      <c r="Q132" s="17" t="str">
        <f>IFERROR(VLOOKUP(H132,Route!$C$3:$R$66,14,0), "")</f>
        <v/>
      </c>
      <c r="R132" s="17" t="str">
        <f t="shared" ref="R132:R195" si="31">IF(OR(Q132="", I132="", J132="", I132=0), "", Q132/I132*J132)</f>
        <v/>
      </c>
      <c r="S132" s="584" t="str" cm="1">
        <f t="array" ref="S132">IFERROR(INDEX('2. ADAS issues list'!Q$2:Q$2070,
               MATCH(TRUE,
                     INDEX(('2. ADAS issues list'!A$2:A$2070 &amp; " - " &amp; '2. ADAS issues list'!N$2:N$2070) = TRIM(X132), 0), 0)), "")</f>
        <v/>
      </c>
      <c r="T132" s="592" t="str">
        <f t="shared" ref="T132:T195" si="32">IF(OR(J132="", I132="", I132=0), "", SUM(J132/I132))</f>
        <v/>
      </c>
      <c r="U132" s="593" t="str" cm="1">
        <f t="array" ref="U132">_xlfn.IFS(T132="", "", T132&gt;=0.9, "OK", T132&lt;0.9, "NOK")</f>
        <v/>
      </c>
    </row>
    <row r="133" spans="3:21" ht="15.6">
      <c r="C133" s="11" t="str" cm="1">
        <f t="array" ref="C133">IFERROR(INDEX('2. ADAS issues list'!B$2:B$2070,
               MATCH(TRUE,
                     ('2. ADAS issues list'!A$2:A$2070 &amp; " - " &amp; '2. ADAS issues list'!N$2:N$2070) = TRIM(X133), 0)), "")</f>
        <v/>
      </c>
      <c r="D133" s="10" t="str" cm="1">
        <f t="array" ref="D133">IFERROR(INDEX('2. ADAS issues list'!C$2:C$2070,
               MATCH(TRIM(X133),
                     '2. ADAS issues list'!A$2:A$2070 &amp; " - " &amp; '2. ADAS issues list'!N$2:N$2070, 0)), "")</f>
        <v/>
      </c>
      <c r="E133" s="10" t="str" cm="1">
        <f t="array" ref="E133">IFERROR(INDEX('2. ADAS issues list'!D$2:D$2070,
               MATCH(TRIM(X133),
                     '2. ADAS issues list'!A$2:A$2070 &amp; " - " &amp; '2. ADAS issues list'!N$2:N$2070, 0)), "")</f>
        <v/>
      </c>
      <c r="F133" s="88" t="str" cm="1">
        <f t="array" ref="F133">IFERROR(INDEX('2. ADAS issues list'!F$2:F$2070,
               MATCH(TRIM(X133),
                     '2. ADAS issues list'!A$2:A$2070 &amp; " - " &amp; '2. ADAS issues list'!N$2:N$2070, 0)), "")</f>
        <v/>
      </c>
      <c r="G133" s="89" t="str" cm="1">
        <f t="array" ref="G133">IFERROR(INDEX('2. ADAS issues list'!G$2:G$2071,
               MATCH(TRIM(X133),
                     '2. ADAS issues list'!A$2:A$2070 &amp; " - " &amp; '2. ADAS issues list'!N$2:N$2070, 0)), "")</f>
        <v/>
      </c>
      <c r="H133" s="584" t="str" cm="1">
        <f t="array" ref="H133">IFERROR(INDEX('2. ADAS issues list'!P$2:P$2070,
               MATCH(TRIM(X133),
                     '2. ADAS issues list'!A$2:A$2070 &amp; " - " &amp; '2. ADAS issues list'!N$2:N$2070, 0)), "")</f>
        <v/>
      </c>
      <c r="I133" s="16" t="str">
        <f>IFERROR(VLOOKUP(H133,Route!$C$4:$R$66,7,0), "")</f>
        <v/>
      </c>
      <c r="J133" s="224" t="str" cm="1">
        <f t="array" ref="J133">IFERROR(INDEX('2. ADAS issues list'!N$2:N$2070,
               MATCH(TRUE,
                     INDEX(('2. ADAS issues list'!A$2:A$2070 &amp; " - " &amp; '2. ADAS issues list'!N$2:N$2070) = TRIM(X133), 0), 0)), "")</f>
        <v/>
      </c>
      <c r="K133" s="17" t="str">
        <f>IFERROR(VLOOKUP(H133,Route!$C$3:$R$66,8,0), "")</f>
        <v/>
      </c>
      <c r="L133" s="17" t="str">
        <f t="shared" si="28"/>
        <v/>
      </c>
      <c r="M133" s="17" t="str">
        <f>IFERROR(VLOOKUP(H133,Route!$C$3:$R$66,10,0), "")</f>
        <v/>
      </c>
      <c r="N133" s="17" t="str">
        <f t="shared" si="29"/>
        <v/>
      </c>
      <c r="O133" s="17" t="str">
        <f>IFERROR(VLOOKUP(H133,Route!$C$3:$R$66,12,0), "")</f>
        <v/>
      </c>
      <c r="P133" s="17" t="str">
        <f t="shared" si="30"/>
        <v/>
      </c>
      <c r="Q133" s="17" t="str">
        <f>IFERROR(VLOOKUP(H133,Route!$C$3:$R$66,14,0), "")</f>
        <v/>
      </c>
      <c r="R133" s="17" t="str">
        <f t="shared" si="31"/>
        <v/>
      </c>
      <c r="S133" s="584" t="str" cm="1">
        <f t="array" ref="S133">IFERROR(INDEX('2. ADAS issues list'!Q$2:Q$2070,
               MATCH(TRUE,
                     INDEX(('2. ADAS issues list'!A$2:A$2070 &amp; " - " &amp; '2. ADAS issues list'!N$2:N$2070) = TRIM(X133), 0), 0)), "")</f>
        <v/>
      </c>
      <c r="T133" s="592" t="str">
        <f t="shared" si="32"/>
        <v/>
      </c>
      <c r="U133" s="593" t="str" cm="1">
        <f t="array" ref="U133">_xlfn.IFS(T133="", "", T133&gt;=0.9, "OK", T133&lt;0.9, "NOK")</f>
        <v/>
      </c>
    </row>
    <row r="134" spans="3:21" ht="15.6">
      <c r="C134" s="11" t="str" cm="1">
        <f t="array" ref="C134">IFERROR(INDEX('2. ADAS issues list'!B$2:B$2070,
               MATCH(TRUE,
                     ('2. ADAS issues list'!A$2:A$2070 &amp; " - " &amp; '2. ADAS issues list'!N$2:N$2070) = TRIM(X134), 0)), "")</f>
        <v/>
      </c>
      <c r="D134" s="10" t="str" cm="1">
        <f t="array" ref="D134">IFERROR(INDEX('2. ADAS issues list'!C$2:C$2070,
               MATCH(TRIM(X134),
                     '2. ADAS issues list'!A$2:A$2070 &amp; " - " &amp; '2. ADAS issues list'!N$2:N$2070, 0)), "")</f>
        <v/>
      </c>
      <c r="E134" s="10" t="str" cm="1">
        <f t="array" ref="E134">IFERROR(INDEX('2. ADAS issues list'!D$2:D$2070,
               MATCH(TRIM(X134),
                     '2. ADAS issues list'!A$2:A$2070 &amp; " - " &amp; '2. ADAS issues list'!N$2:N$2070, 0)), "")</f>
        <v/>
      </c>
      <c r="F134" s="88" t="str" cm="1">
        <f t="array" ref="F134">IFERROR(INDEX('2. ADAS issues list'!F$2:F$2070,
               MATCH(TRIM(X134),
                     '2. ADAS issues list'!A$2:A$2070 &amp; " - " &amp; '2. ADAS issues list'!N$2:N$2070, 0)), "")</f>
        <v/>
      </c>
      <c r="G134" s="89" t="str" cm="1">
        <f t="array" ref="G134">IFERROR(INDEX('2. ADAS issues list'!G$2:G$2071,
               MATCH(TRIM(X134),
                     '2. ADAS issues list'!A$2:A$2070 &amp; " - " &amp; '2. ADAS issues list'!N$2:N$2070, 0)), "")</f>
        <v/>
      </c>
      <c r="H134" s="584" t="str" cm="1">
        <f t="array" ref="H134">IFERROR(INDEX('2. ADAS issues list'!P$2:P$2070,
               MATCH(TRIM(X134),
                     '2. ADAS issues list'!A$2:A$2070 &amp; " - " &amp; '2. ADAS issues list'!N$2:N$2070, 0)), "")</f>
        <v/>
      </c>
      <c r="I134" s="16" t="str">
        <f>IFERROR(VLOOKUP(H134,Route!$C$4:$R$66,7,0), "")</f>
        <v/>
      </c>
      <c r="J134" s="224" t="str" cm="1">
        <f t="array" ref="J134">IFERROR(INDEX('2. ADAS issues list'!N$2:N$2070,
               MATCH(TRUE,
                     INDEX(('2. ADAS issues list'!A$2:A$2070 &amp; " - " &amp; '2. ADAS issues list'!N$2:N$2070) = TRIM(X134), 0), 0)), "")</f>
        <v/>
      </c>
      <c r="K134" s="17" t="str">
        <f>IFERROR(VLOOKUP(H134,Route!$C$3:$R$66,8,0), "")</f>
        <v/>
      </c>
      <c r="L134" s="17" t="str">
        <f t="shared" si="28"/>
        <v/>
      </c>
      <c r="M134" s="17" t="str">
        <f>IFERROR(VLOOKUP(H134,Route!$C$3:$R$66,10,0), "")</f>
        <v/>
      </c>
      <c r="N134" s="17" t="str">
        <f t="shared" si="29"/>
        <v/>
      </c>
      <c r="O134" s="17" t="str">
        <f>IFERROR(VLOOKUP(H134,Route!$C$3:$R$66,12,0), "")</f>
        <v/>
      </c>
      <c r="P134" s="17" t="str">
        <f t="shared" si="30"/>
        <v/>
      </c>
      <c r="Q134" s="17" t="str">
        <f>IFERROR(VLOOKUP(H134,Route!$C$3:$R$66,14,0), "")</f>
        <v/>
      </c>
      <c r="R134" s="17" t="str">
        <f t="shared" si="31"/>
        <v/>
      </c>
      <c r="S134" s="584" t="str" cm="1">
        <f t="array" ref="S134">IFERROR(INDEX('2. ADAS issues list'!Q$2:Q$2070,
               MATCH(TRUE,
                     INDEX(('2. ADAS issues list'!A$2:A$2070 &amp; " - " &amp; '2. ADAS issues list'!N$2:N$2070) = TRIM(X134), 0), 0)), "")</f>
        <v/>
      </c>
      <c r="T134" s="592" t="str">
        <f t="shared" si="32"/>
        <v/>
      </c>
      <c r="U134" s="593" t="str" cm="1">
        <f t="array" ref="U134">_xlfn.IFS(T134="", "", T134&gt;=0.9, "OK", T134&lt;0.9, "NOK")</f>
        <v/>
      </c>
    </row>
    <row r="135" spans="3:21" ht="15.6">
      <c r="C135" s="11" t="str" cm="1">
        <f t="array" ref="C135">IFERROR(INDEX('2. ADAS issues list'!B$2:B$2070,
               MATCH(TRUE,
                     ('2. ADAS issues list'!A$2:A$2070 &amp; " - " &amp; '2. ADAS issues list'!N$2:N$2070) = TRIM(X135), 0)), "")</f>
        <v/>
      </c>
      <c r="D135" s="10" t="str" cm="1">
        <f t="array" ref="D135">IFERROR(INDEX('2. ADAS issues list'!C$2:C$2070,
               MATCH(TRIM(X135),
                     '2. ADAS issues list'!A$2:A$2070 &amp; " - " &amp; '2. ADAS issues list'!N$2:N$2070, 0)), "")</f>
        <v/>
      </c>
      <c r="E135" s="10" t="str" cm="1">
        <f t="array" ref="E135">IFERROR(INDEX('2. ADAS issues list'!D$2:D$2070,
               MATCH(TRIM(X135),
                     '2. ADAS issues list'!A$2:A$2070 &amp; " - " &amp; '2. ADAS issues list'!N$2:N$2070, 0)), "")</f>
        <v/>
      </c>
      <c r="F135" s="88" t="str" cm="1">
        <f t="array" ref="F135">IFERROR(INDEX('2. ADAS issues list'!F$2:F$2070,
               MATCH(TRIM(X135),
                     '2. ADAS issues list'!A$2:A$2070 &amp; " - " &amp; '2. ADAS issues list'!N$2:N$2070, 0)), "")</f>
        <v/>
      </c>
      <c r="G135" s="89" t="str" cm="1">
        <f t="array" ref="G135">IFERROR(INDEX('2. ADAS issues list'!G$2:G$2071,
               MATCH(TRIM(X135),
                     '2. ADAS issues list'!A$2:A$2070 &amp; " - " &amp; '2. ADAS issues list'!N$2:N$2070, 0)), "")</f>
        <v/>
      </c>
      <c r="H135" s="584" t="str" cm="1">
        <f t="array" ref="H135">IFERROR(INDEX('2. ADAS issues list'!P$2:P$2070,
               MATCH(TRIM(X135),
                     '2. ADAS issues list'!A$2:A$2070 &amp; " - " &amp; '2. ADAS issues list'!N$2:N$2070, 0)), "")</f>
        <v/>
      </c>
      <c r="I135" s="16" t="str">
        <f>IFERROR(VLOOKUP(H135,Route!$C$4:$R$66,7,0), "")</f>
        <v/>
      </c>
      <c r="J135" s="224" t="str" cm="1">
        <f t="array" ref="J135">IFERROR(INDEX('2. ADAS issues list'!N$2:N$2070,
               MATCH(TRUE,
                     INDEX(('2. ADAS issues list'!A$2:A$2070 &amp; " - " &amp; '2. ADAS issues list'!N$2:N$2070) = TRIM(X135), 0), 0)), "")</f>
        <v/>
      </c>
      <c r="K135" s="17" t="str">
        <f>IFERROR(VLOOKUP(H135,Route!$C$3:$R$66,8,0), "")</f>
        <v/>
      </c>
      <c r="L135" s="17" t="str">
        <f t="shared" si="28"/>
        <v/>
      </c>
      <c r="M135" s="17" t="str">
        <f>IFERROR(VLOOKUP(H135,Route!$C$3:$R$66,10,0), "")</f>
        <v/>
      </c>
      <c r="N135" s="17" t="str">
        <f t="shared" si="29"/>
        <v/>
      </c>
      <c r="O135" s="17" t="str">
        <f>IFERROR(VLOOKUP(H135,Route!$C$3:$R$66,12,0), "")</f>
        <v/>
      </c>
      <c r="P135" s="17" t="str">
        <f t="shared" si="30"/>
        <v/>
      </c>
      <c r="Q135" s="17" t="str">
        <f>IFERROR(VLOOKUP(H135,Route!$C$3:$R$66,14,0), "")</f>
        <v/>
      </c>
      <c r="R135" s="17" t="str">
        <f t="shared" si="31"/>
        <v/>
      </c>
      <c r="S135" s="584" t="str" cm="1">
        <f t="array" ref="S135">IFERROR(INDEX('2. ADAS issues list'!Q$2:Q$2070,
               MATCH(TRUE,
                     INDEX(('2. ADAS issues list'!A$2:A$2070 &amp; " - " &amp; '2. ADAS issues list'!N$2:N$2070) = TRIM(X135), 0), 0)), "")</f>
        <v/>
      </c>
      <c r="T135" s="592" t="str">
        <f t="shared" si="32"/>
        <v/>
      </c>
      <c r="U135" s="593" t="str" cm="1">
        <f t="array" ref="U135">_xlfn.IFS(T135="", "", T135&gt;=0.9, "OK", T135&lt;0.9, "NOK")</f>
        <v/>
      </c>
    </row>
    <row r="136" spans="3:21" ht="15.6">
      <c r="C136" s="11" t="str" cm="1">
        <f t="array" ref="C136">IFERROR(INDEX('2. ADAS issues list'!B$2:B$2070,
               MATCH(TRUE,
                     ('2. ADAS issues list'!A$2:A$2070 &amp; " - " &amp; '2. ADAS issues list'!N$2:N$2070) = TRIM(X136), 0)), "")</f>
        <v/>
      </c>
      <c r="D136" s="10" t="str" cm="1">
        <f t="array" ref="D136">IFERROR(INDEX('2. ADAS issues list'!C$2:C$2070,
               MATCH(TRIM(X136),
                     '2. ADAS issues list'!A$2:A$2070 &amp; " - " &amp; '2. ADAS issues list'!N$2:N$2070, 0)), "")</f>
        <v/>
      </c>
      <c r="E136" s="10" t="str" cm="1">
        <f t="array" ref="E136">IFERROR(INDEX('2. ADAS issues list'!D$2:D$2070,
               MATCH(TRIM(X136),
                     '2. ADAS issues list'!A$2:A$2070 &amp; " - " &amp; '2. ADAS issues list'!N$2:N$2070, 0)), "")</f>
        <v/>
      </c>
      <c r="F136" s="88" t="str" cm="1">
        <f t="array" ref="F136">IFERROR(INDEX('2. ADAS issues list'!F$2:F$2070,
               MATCH(TRIM(X136),
                     '2. ADAS issues list'!A$2:A$2070 &amp; " - " &amp; '2. ADAS issues list'!N$2:N$2070, 0)), "")</f>
        <v/>
      </c>
      <c r="G136" s="89" t="str" cm="1">
        <f t="array" ref="G136">IFERROR(INDEX('2. ADAS issues list'!G$2:G$2071,
               MATCH(TRIM(X136),
                     '2. ADAS issues list'!A$2:A$2070 &amp; " - " &amp; '2. ADAS issues list'!N$2:N$2070, 0)), "")</f>
        <v/>
      </c>
      <c r="H136" s="584" t="str" cm="1">
        <f t="array" ref="H136">IFERROR(INDEX('2. ADAS issues list'!P$2:P$2070,
               MATCH(TRIM(X136),
                     '2. ADAS issues list'!A$2:A$2070 &amp; " - " &amp; '2. ADAS issues list'!N$2:N$2070, 0)), "")</f>
        <v/>
      </c>
      <c r="I136" s="16" t="str">
        <f>IFERROR(VLOOKUP(H136,Route!$C$4:$R$66,7,0), "")</f>
        <v/>
      </c>
      <c r="J136" s="224" t="str" cm="1">
        <f t="array" ref="J136">IFERROR(INDEX('2. ADAS issues list'!N$2:N$2070,
               MATCH(TRUE,
                     INDEX(('2. ADAS issues list'!A$2:A$2070 &amp; " - " &amp; '2. ADAS issues list'!N$2:N$2070) = TRIM(X136), 0), 0)), "")</f>
        <v/>
      </c>
      <c r="K136" s="17" t="str">
        <f>IFERROR(VLOOKUP(H136,Route!$C$3:$R$66,8,0), "")</f>
        <v/>
      </c>
      <c r="L136" s="17" t="str">
        <f t="shared" si="28"/>
        <v/>
      </c>
      <c r="M136" s="17" t="str">
        <f>IFERROR(VLOOKUP(H136,Route!$C$3:$R$66,10,0), "")</f>
        <v/>
      </c>
      <c r="N136" s="17" t="str">
        <f t="shared" si="29"/>
        <v/>
      </c>
      <c r="O136" s="17" t="str">
        <f>IFERROR(VLOOKUP(H136,Route!$C$3:$R$66,12,0), "")</f>
        <v/>
      </c>
      <c r="P136" s="17" t="str">
        <f t="shared" si="30"/>
        <v/>
      </c>
      <c r="Q136" s="17" t="str">
        <f>IFERROR(VLOOKUP(H136,Route!$C$3:$R$66,14,0), "")</f>
        <v/>
      </c>
      <c r="R136" s="17" t="str">
        <f t="shared" si="31"/>
        <v/>
      </c>
      <c r="S136" s="584" t="str" cm="1">
        <f t="array" ref="S136">IFERROR(INDEX('2. ADAS issues list'!Q$2:Q$2070,
               MATCH(TRUE,
                     INDEX(('2. ADAS issues list'!A$2:A$2070 &amp; " - " &amp; '2. ADAS issues list'!N$2:N$2070) = TRIM(X136), 0), 0)), "")</f>
        <v/>
      </c>
      <c r="T136" s="592" t="str">
        <f t="shared" si="32"/>
        <v/>
      </c>
      <c r="U136" s="593" t="str" cm="1">
        <f t="array" ref="U136">_xlfn.IFS(T136="", "", T136&gt;=0.9, "OK", T136&lt;0.9, "NOK")</f>
        <v/>
      </c>
    </row>
    <row r="137" spans="3:21" ht="15.6">
      <c r="C137" s="11" t="str" cm="1">
        <f t="array" ref="C137">IFERROR(INDEX('2. ADAS issues list'!B$2:B$2070,
               MATCH(TRUE,
                     ('2. ADAS issues list'!A$2:A$2070 &amp; " - " &amp; '2. ADAS issues list'!N$2:N$2070) = TRIM(X137), 0)), "")</f>
        <v/>
      </c>
      <c r="D137" s="10" t="str" cm="1">
        <f t="array" ref="D137">IFERROR(INDEX('2. ADAS issues list'!C$2:C$2070,
               MATCH(TRIM(X137),
                     '2. ADAS issues list'!A$2:A$2070 &amp; " - " &amp; '2. ADAS issues list'!N$2:N$2070, 0)), "")</f>
        <v/>
      </c>
      <c r="E137" s="10" t="str" cm="1">
        <f t="array" ref="E137">IFERROR(INDEX('2. ADAS issues list'!D$2:D$2070,
               MATCH(TRIM(X137),
                     '2. ADAS issues list'!A$2:A$2070 &amp; " - " &amp; '2. ADAS issues list'!N$2:N$2070, 0)), "")</f>
        <v/>
      </c>
      <c r="F137" s="88" t="str" cm="1">
        <f t="array" ref="F137">IFERROR(INDEX('2. ADAS issues list'!F$2:F$2070,
               MATCH(TRIM(X137),
                     '2. ADAS issues list'!A$2:A$2070 &amp; " - " &amp; '2. ADAS issues list'!N$2:N$2070, 0)), "")</f>
        <v/>
      </c>
      <c r="G137" s="89" t="str" cm="1">
        <f t="array" ref="G137">IFERROR(INDEX('2. ADAS issues list'!G$2:G$2071,
               MATCH(TRIM(X137),
                     '2. ADAS issues list'!A$2:A$2070 &amp; " - " &amp; '2. ADAS issues list'!N$2:N$2070, 0)), "")</f>
        <v/>
      </c>
      <c r="H137" s="584" t="str" cm="1">
        <f t="array" ref="H137">IFERROR(INDEX('2. ADAS issues list'!P$2:P$2070,
               MATCH(TRIM(X137),
                     '2. ADAS issues list'!A$2:A$2070 &amp; " - " &amp; '2. ADAS issues list'!N$2:N$2070, 0)), "")</f>
        <v/>
      </c>
      <c r="I137" s="16" t="str">
        <f>IFERROR(VLOOKUP(H137,Route!$C$4:$R$66,7,0), "")</f>
        <v/>
      </c>
      <c r="J137" s="224" t="str" cm="1">
        <f t="array" ref="J137">IFERROR(INDEX('2. ADAS issues list'!N$2:N$2070,
               MATCH(TRUE,
                     INDEX(('2. ADAS issues list'!A$2:A$2070 &amp; " - " &amp; '2. ADAS issues list'!N$2:N$2070) = TRIM(X137), 0), 0)), "")</f>
        <v/>
      </c>
      <c r="K137" s="17" t="str">
        <f>IFERROR(VLOOKUP(H137,Route!$C$3:$R$66,8,0), "")</f>
        <v/>
      </c>
      <c r="L137" s="17" t="str">
        <f t="shared" si="28"/>
        <v/>
      </c>
      <c r="M137" s="17" t="str">
        <f>IFERROR(VLOOKUP(H137,Route!$C$3:$R$66,10,0), "")</f>
        <v/>
      </c>
      <c r="N137" s="17" t="str">
        <f t="shared" si="29"/>
        <v/>
      </c>
      <c r="O137" s="17" t="str">
        <f>IFERROR(VLOOKUP(H137,Route!$C$3:$R$66,12,0), "")</f>
        <v/>
      </c>
      <c r="P137" s="17" t="str">
        <f t="shared" si="30"/>
        <v/>
      </c>
      <c r="Q137" s="17" t="str">
        <f>IFERROR(VLOOKUP(H137,Route!$C$3:$R$66,14,0), "")</f>
        <v/>
      </c>
      <c r="R137" s="17" t="str">
        <f t="shared" si="31"/>
        <v/>
      </c>
      <c r="S137" s="584" t="str" cm="1">
        <f t="array" ref="S137">IFERROR(INDEX('2. ADAS issues list'!Q$2:Q$2070,
               MATCH(TRUE,
                     INDEX(('2. ADAS issues list'!A$2:A$2070 &amp; " - " &amp; '2. ADAS issues list'!N$2:N$2070) = TRIM(X137), 0), 0)), "")</f>
        <v/>
      </c>
      <c r="T137" s="592" t="str">
        <f t="shared" si="32"/>
        <v/>
      </c>
      <c r="U137" s="593" t="str" cm="1">
        <f t="array" ref="U137">_xlfn.IFS(T137="", "", T137&gt;=0.9, "OK", T137&lt;0.9, "NOK")</f>
        <v/>
      </c>
    </row>
    <row r="138" spans="3:21" ht="15.6">
      <c r="C138" s="11" t="str" cm="1">
        <f t="array" ref="C138">IFERROR(INDEX('2. ADAS issues list'!B$2:B$2070,
               MATCH(TRUE,
                     ('2. ADAS issues list'!A$2:A$2070 &amp; " - " &amp; '2. ADAS issues list'!N$2:N$2070) = TRIM(X138), 0)), "")</f>
        <v/>
      </c>
      <c r="D138" s="10" t="str" cm="1">
        <f t="array" ref="D138">IFERROR(INDEX('2. ADAS issues list'!C$2:C$2070,
               MATCH(TRIM(X138),
                     '2. ADAS issues list'!A$2:A$2070 &amp; " - " &amp; '2. ADAS issues list'!N$2:N$2070, 0)), "")</f>
        <v/>
      </c>
      <c r="E138" s="10" t="str" cm="1">
        <f t="array" ref="E138">IFERROR(INDEX('2. ADAS issues list'!D$2:D$2070,
               MATCH(TRIM(X138),
                     '2. ADAS issues list'!A$2:A$2070 &amp; " - " &amp; '2. ADAS issues list'!N$2:N$2070, 0)), "")</f>
        <v/>
      </c>
      <c r="F138" s="88" t="str" cm="1">
        <f t="array" ref="F138">IFERROR(INDEX('2. ADAS issues list'!F$2:F$2070,
               MATCH(TRIM(X138),
                     '2. ADAS issues list'!A$2:A$2070 &amp; " - " &amp; '2. ADAS issues list'!N$2:N$2070, 0)), "")</f>
        <v/>
      </c>
      <c r="G138" s="89" t="str" cm="1">
        <f t="array" ref="G138">IFERROR(INDEX('2. ADAS issues list'!G$2:G$2071,
               MATCH(TRIM(X138),
                     '2. ADAS issues list'!A$2:A$2070 &amp; " - " &amp; '2. ADAS issues list'!N$2:N$2070, 0)), "")</f>
        <v/>
      </c>
      <c r="H138" s="584" t="str" cm="1">
        <f t="array" ref="H138">IFERROR(INDEX('2. ADAS issues list'!P$2:P$2070,
               MATCH(TRIM(X138),
                     '2. ADAS issues list'!A$2:A$2070 &amp; " - " &amp; '2. ADAS issues list'!N$2:N$2070, 0)), "")</f>
        <v/>
      </c>
      <c r="I138" s="16" t="str">
        <f>IFERROR(VLOOKUP(H138,Route!$C$4:$R$66,7,0), "")</f>
        <v/>
      </c>
      <c r="J138" s="224" t="str" cm="1">
        <f t="array" ref="J138">IFERROR(INDEX('2. ADAS issues list'!N$2:N$2070,
               MATCH(TRUE,
                     INDEX(('2. ADAS issues list'!A$2:A$2070 &amp; " - " &amp; '2. ADAS issues list'!N$2:N$2070) = TRIM(X138), 0), 0)), "")</f>
        <v/>
      </c>
      <c r="K138" s="17" t="str">
        <f>IFERROR(VLOOKUP(H138,Route!$C$3:$R$66,8,0), "")</f>
        <v/>
      </c>
      <c r="L138" s="17" t="str">
        <f t="shared" si="28"/>
        <v/>
      </c>
      <c r="M138" s="17" t="str">
        <f>IFERROR(VLOOKUP(H138,Route!$C$3:$R$66,10,0), "")</f>
        <v/>
      </c>
      <c r="N138" s="17" t="str">
        <f t="shared" si="29"/>
        <v/>
      </c>
      <c r="O138" s="17" t="str">
        <f>IFERROR(VLOOKUP(H138,Route!$C$3:$R$66,12,0), "")</f>
        <v/>
      </c>
      <c r="P138" s="17" t="str">
        <f t="shared" si="30"/>
        <v/>
      </c>
      <c r="Q138" s="17" t="str">
        <f>IFERROR(VLOOKUP(H138,Route!$C$3:$R$66,14,0), "")</f>
        <v/>
      </c>
      <c r="R138" s="17" t="str">
        <f t="shared" si="31"/>
        <v/>
      </c>
      <c r="S138" s="584" t="str" cm="1">
        <f t="array" ref="S138">IFERROR(INDEX('2. ADAS issues list'!Q$2:Q$2070,
               MATCH(TRUE,
                     INDEX(('2. ADAS issues list'!A$2:A$2070 &amp; " - " &amp; '2. ADAS issues list'!N$2:N$2070) = TRIM(X138), 0), 0)), "")</f>
        <v/>
      </c>
      <c r="T138" s="592" t="str">
        <f t="shared" si="32"/>
        <v/>
      </c>
      <c r="U138" s="593" t="str" cm="1">
        <f t="array" ref="U138">_xlfn.IFS(T138="", "", T138&gt;=0.9, "OK", T138&lt;0.9, "NOK")</f>
        <v/>
      </c>
    </row>
    <row r="139" spans="3:21" ht="15.6">
      <c r="C139" s="11" t="str" cm="1">
        <f t="array" ref="C139">IFERROR(INDEX('2. ADAS issues list'!B$2:B$2070,
               MATCH(TRUE,
                     ('2. ADAS issues list'!A$2:A$2070 &amp; " - " &amp; '2. ADAS issues list'!N$2:N$2070) = TRIM(X139), 0)), "")</f>
        <v/>
      </c>
      <c r="D139" s="10" t="str" cm="1">
        <f t="array" ref="D139">IFERROR(INDEX('2. ADAS issues list'!C$2:C$2070,
               MATCH(TRIM(X139),
                     '2. ADAS issues list'!A$2:A$2070 &amp; " - " &amp; '2. ADAS issues list'!N$2:N$2070, 0)), "")</f>
        <v/>
      </c>
      <c r="E139" s="10" t="str" cm="1">
        <f t="array" ref="E139">IFERROR(INDEX('2. ADAS issues list'!D$2:D$2070,
               MATCH(TRIM(X139),
                     '2. ADAS issues list'!A$2:A$2070 &amp; " - " &amp; '2. ADAS issues list'!N$2:N$2070, 0)), "")</f>
        <v/>
      </c>
      <c r="F139" s="88" t="str" cm="1">
        <f t="array" ref="F139">IFERROR(INDEX('2. ADAS issues list'!F$2:F$2070,
               MATCH(TRIM(X139),
                     '2. ADAS issues list'!A$2:A$2070 &amp; " - " &amp; '2. ADAS issues list'!N$2:N$2070, 0)), "")</f>
        <v/>
      </c>
      <c r="G139" s="89" t="str" cm="1">
        <f t="array" ref="G139">IFERROR(INDEX('2. ADAS issues list'!G$2:G$2071,
               MATCH(TRIM(X139),
                     '2. ADAS issues list'!A$2:A$2070 &amp; " - " &amp; '2. ADAS issues list'!N$2:N$2070, 0)), "")</f>
        <v/>
      </c>
      <c r="H139" s="584" t="str" cm="1">
        <f t="array" ref="H139">IFERROR(INDEX('2. ADAS issues list'!P$2:P$2070,
               MATCH(TRIM(X139),
                     '2. ADAS issues list'!A$2:A$2070 &amp; " - " &amp; '2. ADAS issues list'!N$2:N$2070, 0)), "")</f>
        <v/>
      </c>
      <c r="I139" s="16" t="str">
        <f>IFERROR(VLOOKUP(H139,Route!$C$4:$R$66,7,0), "")</f>
        <v/>
      </c>
      <c r="J139" s="224" t="str" cm="1">
        <f t="array" ref="J139">IFERROR(INDEX('2. ADAS issues list'!N$2:N$2070,
               MATCH(TRUE,
                     INDEX(('2. ADAS issues list'!A$2:A$2070 &amp; " - " &amp; '2. ADAS issues list'!N$2:N$2070) = TRIM(X139), 0), 0)), "")</f>
        <v/>
      </c>
      <c r="K139" s="17" t="str">
        <f>IFERROR(VLOOKUP(H139,Route!$C$3:$R$66,8,0), "")</f>
        <v/>
      </c>
      <c r="L139" s="17" t="str">
        <f t="shared" si="28"/>
        <v/>
      </c>
      <c r="M139" s="17" t="str">
        <f>IFERROR(VLOOKUP(H139,Route!$C$3:$R$66,10,0), "")</f>
        <v/>
      </c>
      <c r="N139" s="17" t="str">
        <f t="shared" si="29"/>
        <v/>
      </c>
      <c r="O139" s="17" t="str">
        <f>IFERROR(VLOOKUP(H139,Route!$C$3:$R$66,12,0), "")</f>
        <v/>
      </c>
      <c r="P139" s="17" t="str">
        <f t="shared" si="30"/>
        <v/>
      </c>
      <c r="Q139" s="17" t="str">
        <f>IFERROR(VLOOKUP(H139,Route!$C$3:$R$66,14,0), "")</f>
        <v/>
      </c>
      <c r="R139" s="17" t="str">
        <f t="shared" si="31"/>
        <v/>
      </c>
      <c r="S139" s="584" t="str" cm="1">
        <f t="array" ref="S139">IFERROR(INDEX('2. ADAS issues list'!Q$2:Q$2070,
               MATCH(TRUE,
                     INDEX(('2. ADAS issues list'!A$2:A$2070 &amp; " - " &amp; '2. ADAS issues list'!N$2:N$2070) = TRIM(X139), 0), 0)), "")</f>
        <v/>
      </c>
      <c r="T139" s="592" t="str">
        <f t="shared" si="32"/>
        <v/>
      </c>
      <c r="U139" s="593" t="str" cm="1">
        <f t="array" ref="U139">_xlfn.IFS(T139="", "", T139&gt;=0.9, "OK", T139&lt;0.9, "NOK")</f>
        <v/>
      </c>
    </row>
    <row r="140" spans="3:21" ht="15.6">
      <c r="C140" s="11" t="str" cm="1">
        <f t="array" ref="C140">IFERROR(INDEX('2. ADAS issues list'!B$2:B$2070,
               MATCH(TRUE,
                     ('2. ADAS issues list'!A$2:A$2070 &amp; " - " &amp; '2. ADAS issues list'!N$2:N$2070) = TRIM(X140), 0)), "")</f>
        <v/>
      </c>
      <c r="D140" s="10" t="str" cm="1">
        <f t="array" ref="D140">IFERROR(INDEX('2. ADAS issues list'!C$2:C$2070,
               MATCH(TRIM(X140),
                     '2. ADAS issues list'!A$2:A$2070 &amp; " - " &amp; '2. ADAS issues list'!N$2:N$2070, 0)), "")</f>
        <v/>
      </c>
      <c r="E140" s="10" t="str" cm="1">
        <f t="array" ref="E140">IFERROR(INDEX('2. ADAS issues list'!D$2:D$2070,
               MATCH(TRIM(X140),
                     '2. ADAS issues list'!A$2:A$2070 &amp; " - " &amp; '2. ADAS issues list'!N$2:N$2070, 0)), "")</f>
        <v/>
      </c>
      <c r="F140" s="88" t="str" cm="1">
        <f t="array" ref="F140">IFERROR(INDEX('2. ADAS issues list'!F$2:F$2070,
               MATCH(TRIM(X140),
                     '2. ADAS issues list'!A$2:A$2070 &amp; " - " &amp; '2. ADAS issues list'!N$2:N$2070, 0)), "")</f>
        <v/>
      </c>
      <c r="G140" s="89" t="str" cm="1">
        <f t="array" ref="G140">IFERROR(INDEX('2. ADAS issues list'!G$2:G$2071,
               MATCH(TRIM(X140),
                     '2. ADAS issues list'!A$2:A$2070 &amp; " - " &amp; '2. ADAS issues list'!N$2:N$2070, 0)), "")</f>
        <v/>
      </c>
      <c r="H140" s="584" t="str" cm="1">
        <f t="array" ref="H140">IFERROR(INDEX('2. ADAS issues list'!P$2:P$2070,
               MATCH(TRIM(X140),
                     '2. ADAS issues list'!A$2:A$2070 &amp; " - " &amp; '2. ADAS issues list'!N$2:N$2070, 0)), "")</f>
        <v/>
      </c>
      <c r="I140" s="16" t="str">
        <f>IFERROR(VLOOKUP(H140,Route!$C$4:$R$66,7,0), "")</f>
        <v/>
      </c>
      <c r="J140" s="224" t="str" cm="1">
        <f t="array" ref="J140">IFERROR(INDEX('2. ADAS issues list'!N$2:N$2070,
               MATCH(TRUE,
                     INDEX(('2. ADAS issues list'!A$2:A$2070 &amp; " - " &amp; '2. ADAS issues list'!N$2:N$2070) = TRIM(X140), 0), 0)), "")</f>
        <v/>
      </c>
      <c r="K140" s="17" t="str">
        <f>IFERROR(VLOOKUP(H140,Route!$C$3:$R$66,8,0), "")</f>
        <v/>
      </c>
      <c r="L140" s="17" t="str">
        <f t="shared" si="28"/>
        <v/>
      </c>
      <c r="M140" s="17" t="str">
        <f>IFERROR(VLOOKUP(H140,Route!$C$3:$R$66,10,0), "")</f>
        <v/>
      </c>
      <c r="N140" s="17" t="str">
        <f t="shared" si="29"/>
        <v/>
      </c>
      <c r="O140" s="17" t="str">
        <f>IFERROR(VLOOKUP(H140,Route!$C$3:$R$66,12,0), "")</f>
        <v/>
      </c>
      <c r="P140" s="17" t="str">
        <f t="shared" si="30"/>
        <v/>
      </c>
      <c r="Q140" s="17" t="str">
        <f>IFERROR(VLOOKUP(H140,Route!$C$3:$R$66,14,0), "")</f>
        <v/>
      </c>
      <c r="R140" s="17" t="str">
        <f t="shared" si="31"/>
        <v/>
      </c>
      <c r="S140" s="584" t="str" cm="1">
        <f t="array" ref="S140">IFERROR(INDEX('2. ADAS issues list'!Q$2:Q$2070,
               MATCH(TRUE,
                     INDEX(('2. ADAS issues list'!A$2:A$2070 &amp; " - " &amp; '2. ADAS issues list'!N$2:N$2070) = TRIM(X140), 0), 0)), "")</f>
        <v/>
      </c>
      <c r="T140" s="592" t="str">
        <f t="shared" si="32"/>
        <v/>
      </c>
      <c r="U140" s="593" t="str" cm="1">
        <f t="array" ref="U140">_xlfn.IFS(T140="", "", T140&gt;=0.9, "OK", T140&lt;0.9, "NOK")</f>
        <v/>
      </c>
    </row>
    <row r="141" spans="3:21" ht="15.6">
      <c r="C141" s="11" t="str" cm="1">
        <f t="array" ref="C141">IFERROR(INDEX('2. ADAS issues list'!B$2:B$2070,
               MATCH(TRUE,
                     ('2. ADAS issues list'!A$2:A$2070 &amp; " - " &amp; '2. ADAS issues list'!N$2:N$2070) = TRIM(X141), 0)), "")</f>
        <v/>
      </c>
      <c r="D141" s="10" t="str" cm="1">
        <f t="array" ref="D141">IFERROR(INDEX('2. ADAS issues list'!C$2:C$2070,
               MATCH(TRIM(X141),
                     '2. ADAS issues list'!A$2:A$2070 &amp; " - " &amp; '2. ADAS issues list'!N$2:N$2070, 0)), "")</f>
        <v/>
      </c>
      <c r="E141" s="10" t="str" cm="1">
        <f t="array" ref="E141">IFERROR(INDEX('2. ADAS issues list'!D$2:D$2070,
               MATCH(TRIM(X141),
                     '2. ADAS issues list'!A$2:A$2070 &amp; " - " &amp; '2. ADAS issues list'!N$2:N$2070, 0)), "")</f>
        <v/>
      </c>
      <c r="F141" s="88" t="str" cm="1">
        <f t="array" ref="F141">IFERROR(INDEX('2. ADAS issues list'!F$2:F$2070,
               MATCH(TRIM(X141),
                     '2. ADAS issues list'!A$2:A$2070 &amp; " - " &amp; '2. ADAS issues list'!N$2:N$2070, 0)), "")</f>
        <v/>
      </c>
      <c r="G141" s="89" t="str" cm="1">
        <f t="array" ref="G141">IFERROR(INDEX('2. ADAS issues list'!G$2:G$2071,
               MATCH(TRIM(X141),
                     '2. ADAS issues list'!A$2:A$2070 &amp; " - " &amp; '2. ADAS issues list'!N$2:N$2070, 0)), "")</f>
        <v/>
      </c>
      <c r="H141" s="584" t="str" cm="1">
        <f t="array" ref="H141">IFERROR(INDEX('2. ADAS issues list'!P$2:P$2070,
               MATCH(TRIM(X141),
                     '2. ADAS issues list'!A$2:A$2070 &amp; " - " &amp; '2. ADAS issues list'!N$2:N$2070, 0)), "")</f>
        <v/>
      </c>
      <c r="I141" s="16" t="str">
        <f>IFERROR(VLOOKUP(H141,Route!$C$4:$R$66,7,0), "")</f>
        <v/>
      </c>
      <c r="J141" s="224" t="str" cm="1">
        <f t="array" ref="J141">IFERROR(INDEX('2. ADAS issues list'!N$2:N$2070,
               MATCH(TRUE,
                     INDEX(('2. ADAS issues list'!A$2:A$2070 &amp; " - " &amp; '2. ADAS issues list'!N$2:N$2070) = TRIM(X141), 0), 0)), "")</f>
        <v/>
      </c>
      <c r="K141" s="17" t="str">
        <f>IFERROR(VLOOKUP(H141,Route!$C$3:$R$66,8,0), "")</f>
        <v/>
      </c>
      <c r="L141" s="17" t="str">
        <f t="shared" si="28"/>
        <v/>
      </c>
      <c r="M141" s="17" t="str">
        <f>IFERROR(VLOOKUP(H141,Route!$C$3:$R$66,10,0), "")</f>
        <v/>
      </c>
      <c r="N141" s="17" t="str">
        <f t="shared" si="29"/>
        <v/>
      </c>
      <c r="O141" s="17" t="str">
        <f>IFERROR(VLOOKUP(H141,Route!$C$3:$R$66,12,0), "")</f>
        <v/>
      </c>
      <c r="P141" s="17" t="str">
        <f t="shared" si="30"/>
        <v/>
      </c>
      <c r="Q141" s="17" t="str">
        <f>IFERROR(VLOOKUP(H141,Route!$C$3:$R$66,14,0), "")</f>
        <v/>
      </c>
      <c r="R141" s="17" t="str">
        <f t="shared" si="31"/>
        <v/>
      </c>
      <c r="S141" s="584" t="str" cm="1">
        <f t="array" ref="S141">IFERROR(INDEX('2. ADAS issues list'!Q$2:Q$2070,
               MATCH(TRUE,
                     INDEX(('2. ADAS issues list'!A$2:A$2070 &amp; " - " &amp; '2. ADAS issues list'!N$2:N$2070) = TRIM(X141), 0), 0)), "")</f>
        <v/>
      </c>
      <c r="T141" s="592" t="str">
        <f t="shared" si="32"/>
        <v/>
      </c>
      <c r="U141" s="593" t="str" cm="1">
        <f t="array" ref="U141">_xlfn.IFS(T141="", "", T141&gt;=0.9, "OK", T141&lt;0.9, "NOK")</f>
        <v/>
      </c>
    </row>
    <row r="142" spans="3:21" ht="15.6">
      <c r="C142" s="11" t="str" cm="1">
        <f t="array" ref="C142">IFERROR(INDEX('2. ADAS issues list'!B$2:B$2070,
               MATCH(TRUE,
                     ('2. ADAS issues list'!A$2:A$2070 &amp; " - " &amp; '2. ADAS issues list'!N$2:N$2070) = TRIM(X142), 0)), "")</f>
        <v/>
      </c>
      <c r="D142" s="10" t="str" cm="1">
        <f t="array" ref="D142">IFERROR(INDEX('2. ADAS issues list'!C$2:C$2070,
               MATCH(TRIM(X142),
                     '2. ADAS issues list'!A$2:A$2070 &amp; " - " &amp; '2. ADAS issues list'!N$2:N$2070, 0)), "")</f>
        <v/>
      </c>
      <c r="E142" s="10" t="str" cm="1">
        <f t="array" ref="E142">IFERROR(INDEX('2. ADAS issues list'!D$2:D$2070,
               MATCH(TRIM(X142),
                     '2. ADAS issues list'!A$2:A$2070 &amp; " - " &amp; '2. ADAS issues list'!N$2:N$2070, 0)), "")</f>
        <v/>
      </c>
      <c r="F142" s="88" t="str" cm="1">
        <f t="array" ref="F142">IFERROR(INDEX('2. ADAS issues list'!F$2:F$2070,
               MATCH(TRIM(X142),
                     '2. ADAS issues list'!A$2:A$2070 &amp; " - " &amp; '2. ADAS issues list'!N$2:N$2070, 0)), "")</f>
        <v/>
      </c>
      <c r="G142" s="89" t="str" cm="1">
        <f t="array" ref="G142">IFERROR(INDEX('2. ADAS issues list'!G$2:G$2071,
               MATCH(TRIM(X142),
                     '2. ADAS issues list'!A$2:A$2070 &amp; " - " &amp; '2. ADAS issues list'!N$2:N$2070, 0)), "")</f>
        <v/>
      </c>
      <c r="H142" s="584" t="str" cm="1">
        <f t="array" ref="H142">IFERROR(INDEX('2. ADAS issues list'!P$2:P$2070,
               MATCH(TRIM(X142),
                     '2. ADAS issues list'!A$2:A$2070 &amp; " - " &amp; '2. ADAS issues list'!N$2:N$2070, 0)), "")</f>
        <v/>
      </c>
      <c r="I142" s="16" t="str">
        <f>IFERROR(VLOOKUP(H142,Route!$C$4:$R$66,7,0), "")</f>
        <v/>
      </c>
      <c r="J142" s="224" t="str" cm="1">
        <f t="array" ref="J142">IFERROR(INDEX('2. ADAS issues list'!N$2:N$2070,
               MATCH(TRUE,
                     INDEX(('2. ADAS issues list'!A$2:A$2070 &amp; " - " &amp; '2. ADAS issues list'!N$2:N$2070) = TRIM(X142), 0), 0)), "")</f>
        <v/>
      </c>
      <c r="K142" s="17" t="str">
        <f>IFERROR(VLOOKUP(H142,Route!$C$3:$R$66,8,0), "")</f>
        <v/>
      </c>
      <c r="L142" s="17" t="str">
        <f t="shared" si="28"/>
        <v/>
      </c>
      <c r="M142" s="17" t="str">
        <f>IFERROR(VLOOKUP(H142,Route!$C$3:$R$66,10,0), "")</f>
        <v/>
      </c>
      <c r="N142" s="17" t="str">
        <f t="shared" si="29"/>
        <v/>
      </c>
      <c r="O142" s="17" t="str">
        <f>IFERROR(VLOOKUP(H142,Route!$C$3:$R$66,12,0), "")</f>
        <v/>
      </c>
      <c r="P142" s="17" t="str">
        <f t="shared" si="30"/>
        <v/>
      </c>
      <c r="Q142" s="17" t="str">
        <f>IFERROR(VLOOKUP(H142,Route!$C$3:$R$66,14,0), "")</f>
        <v/>
      </c>
      <c r="R142" s="17" t="str">
        <f t="shared" si="31"/>
        <v/>
      </c>
      <c r="S142" s="584" t="str" cm="1">
        <f t="array" ref="S142">IFERROR(INDEX('2. ADAS issues list'!Q$2:Q$2070,
               MATCH(TRUE,
                     INDEX(('2. ADAS issues list'!A$2:A$2070 &amp; " - " &amp; '2. ADAS issues list'!N$2:N$2070) = TRIM(X142), 0), 0)), "")</f>
        <v/>
      </c>
      <c r="T142" s="592" t="str">
        <f t="shared" si="32"/>
        <v/>
      </c>
      <c r="U142" s="593" t="str" cm="1">
        <f t="array" ref="U142">_xlfn.IFS(T142="", "", T142&gt;=0.9, "OK", T142&lt;0.9, "NOK")</f>
        <v/>
      </c>
    </row>
    <row r="143" spans="3:21" ht="15.6">
      <c r="C143" s="11" t="str" cm="1">
        <f t="array" ref="C143">IFERROR(INDEX('2. ADAS issues list'!B$2:B$2070,
               MATCH(TRUE,
                     ('2. ADAS issues list'!A$2:A$2070 &amp; " - " &amp; '2. ADAS issues list'!N$2:N$2070) = TRIM(X143), 0)), "")</f>
        <v/>
      </c>
      <c r="D143" s="10" t="str" cm="1">
        <f t="array" ref="D143">IFERROR(INDEX('2. ADAS issues list'!C$2:C$2070,
               MATCH(TRIM(X143),
                     '2. ADAS issues list'!A$2:A$2070 &amp; " - " &amp; '2. ADAS issues list'!N$2:N$2070, 0)), "")</f>
        <v/>
      </c>
      <c r="E143" s="10" t="str" cm="1">
        <f t="array" ref="E143">IFERROR(INDEX('2. ADAS issues list'!D$2:D$2070,
               MATCH(TRIM(X143),
                     '2. ADAS issues list'!A$2:A$2070 &amp; " - " &amp; '2. ADAS issues list'!N$2:N$2070, 0)), "")</f>
        <v/>
      </c>
      <c r="F143" s="88" t="str" cm="1">
        <f t="array" ref="F143">IFERROR(INDEX('2. ADAS issues list'!F$2:F$2070,
               MATCH(TRIM(X143),
                     '2. ADAS issues list'!A$2:A$2070 &amp; " - " &amp; '2. ADAS issues list'!N$2:N$2070, 0)), "")</f>
        <v/>
      </c>
      <c r="G143" s="89" t="str" cm="1">
        <f t="array" ref="G143">IFERROR(INDEX('2. ADAS issues list'!G$2:G$2071,
               MATCH(TRIM(X143),
                     '2. ADAS issues list'!A$2:A$2070 &amp; " - " &amp; '2. ADAS issues list'!N$2:N$2070, 0)), "")</f>
        <v/>
      </c>
      <c r="H143" s="584" t="str" cm="1">
        <f t="array" ref="H143">IFERROR(INDEX('2. ADAS issues list'!P$2:P$2070,
               MATCH(TRIM(X143),
                     '2. ADAS issues list'!A$2:A$2070 &amp; " - " &amp; '2. ADAS issues list'!N$2:N$2070, 0)), "")</f>
        <v/>
      </c>
      <c r="I143" s="16" t="str">
        <f>IFERROR(VLOOKUP(H143,Route!$C$4:$R$66,7,0), "")</f>
        <v/>
      </c>
      <c r="J143" s="224" t="str" cm="1">
        <f t="array" ref="J143">IFERROR(INDEX('2. ADAS issues list'!N$2:N$2070,
               MATCH(TRUE,
                     INDEX(('2. ADAS issues list'!A$2:A$2070 &amp; " - " &amp; '2. ADAS issues list'!N$2:N$2070) = TRIM(X143), 0), 0)), "")</f>
        <v/>
      </c>
      <c r="K143" s="17" t="str">
        <f>IFERROR(VLOOKUP(H143,Route!$C$3:$R$66,8,0), "")</f>
        <v/>
      </c>
      <c r="L143" s="17" t="str">
        <f t="shared" si="28"/>
        <v/>
      </c>
      <c r="M143" s="17" t="str">
        <f>IFERROR(VLOOKUP(H143,Route!$C$3:$R$66,10,0), "")</f>
        <v/>
      </c>
      <c r="N143" s="17" t="str">
        <f t="shared" si="29"/>
        <v/>
      </c>
      <c r="O143" s="17" t="str">
        <f>IFERROR(VLOOKUP(H143,Route!$C$3:$R$66,12,0), "")</f>
        <v/>
      </c>
      <c r="P143" s="17" t="str">
        <f t="shared" si="30"/>
        <v/>
      </c>
      <c r="Q143" s="17" t="str">
        <f>IFERROR(VLOOKUP(H143,Route!$C$3:$R$66,14,0), "")</f>
        <v/>
      </c>
      <c r="R143" s="17" t="str">
        <f t="shared" si="31"/>
        <v/>
      </c>
      <c r="S143" s="584" t="str" cm="1">
        <f t="array" ref="S143">IFERROR(INDEX('2. ADAS issues list'!Q$2:Q$2070,
               MATCH(TRUE,
                     INDEX(('2. ADAS issues list'!A$2:A$2070 &amp; " - " &amp; '2. ADAS issues list'!N$2:N$2070) = TRIM(X143), 0), 0)), "")</f>
        <v/>
      </c>
      <c r="T143" s="592" t="str">
        <f t="shared" si="32"/>
        <v/>
      </c>
      <c r="U143" s="593" t="str" cm="1">
        <f t="array" ref="U143">_xlfn.IFS(T143="", "", T143&gt;=0.9, "OK", T143&lt;0.9, "NOK")</f>
        <v/>
      </c>
    </row>
    <row r="144" spans="3:21" ht="15.6">
      <c r="C144" s="11" t="str" cm="1">
        <f t="array" ref="C144">IFERROR(INDEX('2. ADAS issues list'!B$2:B$2070,
               MATCH(TRUE,
                     ('2. ADAS issues list'!A$2:A$2070 &amp; " - " &amp; '2. ADAS issues list'!N$2:N$2070) = TRIM(X144), 0)), "")</f>
        <v/>
      </c>
      <c r="D144" s="10" t="str" cm="1">
        <f t="array" ref="D144">IFERROR(INDEX('2. ADAS issues list'!C$2:C$2070,
               MATCH(TRIM(X144),
                     '2. ADAS issues list'!A$2:A$2070 &amp; " - " &amp; '2. ADAS issues list'!N$2:N$2070, 0)), "")</f>
        <v/>
      </c>
      <c r="E144" s="10" t="str" cm="1">
        <f t="array" ref="E144">IFERROR(INDEX('2. ADAS issues list'!D$2:D$2070,
               MATCH(TRIM(X144),
                     '2. ADAS issues list'!A$2:A$2070 &amp; " - " &amp; '2. ADAS issues list'!N$2:N$2070, 0)), "")</f>
        <v/>
      </c>
      <c r="F144" s="88" t="str" cm="1">
        <f t="array" ref="F144">IFERROR(INDEX('2. ADAS issues list'!F$2:F$2070,
               MATCH(TRIM(X144),
                     '2. ADAS issues list'!A$2:A$2070 &amp; " - " &amp; '2. ADAS issues list'!N$2:N$2070, 0)), "")</f>
        <v/>
      </c>
      <c r="G144" s="89" t="str" cm="1">
        <f t="array" ref="G144">IFERROR(INDEX('2. ADAS issues list'!G$2:G$2071,
               MATCH(TRIM(X144),
                     '2. ADAS issues list'!A$2:A$2070 &amp; " - " &amp; '2. ADAS issues list'!N$2:N$2070, 0)), "")</f>
        <v/>
      </c>
      <c r="H144" s="584" t="str" cm="1">
        <f t="array" ref="H144">IFERROR(INDEX('2. ADAS issues list'!P$2:P$2070,
               MATCH(TRIM(X144),
                     '2. ADAS issues list'!A$2:A$2070 &amp; " - " &amp; '2. ADAS issues list'!N$2:N$2070, 0)), "")</f>
        <v/>
      </c>
      <c r="I144" s="16" t="str">
        <f>IFERROR(VLOOKUP(H144,Route!$C$4:$R$66,7,0), "")</f>
        <v/>
      </c>
      <c r="J144" s="224" t="str" cm="1">
        <f t="array" ref="J144">IFERROR(INDEX('2. ADAS issues list'!N$2:N$2070,
               MATCH(TRUE,
                     INDEX(('2. ADAS issues list'!A$2:A$2070 &amp; " - " &amp; '2. ADAS issues list'!N$2:N$2070) = TRIM(X144), 0), 0)), "")</f>
        <v/>
      </c>
      <c r="K144" s="17" t="str">
        <f>IFERROR(VLOOKUP(H144,Route!$C$3:$R$66,8,0), "")</f>
        <v/>
      </c>
      <c r="L144" s="17" t="str">
        <f t="shared" si="28"/>
        <v/>
      </c>
      <c r="M144" s="17" t="str">
        <f>IFERROR(VLOOKUP(H144,Route!$C$3:$R$66,10,0), "")</f>
        <v/>
      </c>
      <c r="N144" s="17" t="str">
        <f t="shared" si="29"/>
        <v/>
      </c>
      <c r="O144" s="17" t="str">
        <f>IFERROR(VLOOKUP(H144,Route!$C$3:$R$66,12,0), "")</f>
        <v/>
      </c>
      <c r="P144" s="17" t="str">
        <f t="shared" si="30"/>
        <v/>
      </c>
      <c r="Q144" s="17" t="str">
        <f>IFERROR(VLOOKUP(H144,Route!$C$3:$R$66,14,0), "")</f>
        <v/>
      </c>
      <c r="R144" s="17" t="str">
        <f t="shared" si="31"/>
        <v/>
      </c>
      <c r="S144" s="584" t="str" cm="1">
        <f t="array" ref="S144">IFERROR(INDEX('2. ADAS issues list'!Q$2:Q$2070,
               MATCH(TRUE,
                     INDEX(('2. ADAS issues list'!A$2:A$2070 &amp; " - " &amp; '2. ADAS issues list'!N$2:N$2070) = TRIM(X144), 0), 0)), "")</f>
        <v/>
      </c>
      <c r="T144" s="592" t="str">
        <f t="shared" si="32"/>
        <v/>
      </c>
      <c r="U144" s="593" t="str" cm="1">
        <f t="array" ref="U144">_xlfn.IFS(T144="", "", T144&gt;=0.9, "OK", T144&lt;0.9, "NOK")</f>
        <v/>
      </c>
    </row>
    <row r="145" spans="3:21" ht="15.6">
      <c r="C145" s="11" t="str" cm="1">
        <f t="array" ref="C145">IFERROR(INDEX('2. ADAS issues list'!B$2:B$2070,
               MATCH(TRUE,
                     ('2. ADAS issues list'!A$2:A$2070 &amp; " - " &amp; '2. ADAS issues list'!N$2:N$2070) = TRIM(X145), 0)), "")</f>
        <v/>
      </c>
      <c r="D145" s="10" t="str" cm="1">
        <f t="array" ref="D145">IFERROR(INDEX('2. ADAS issues list'!C$2:C$2070,
               MATCH(TRIM(X145),
                     '2. ADAS issues list'!A$2:A$2070 &amp; " - " &amp; '2. ADAS issues list'!N$2:N$2070, 0)), "")</f>
        <v/>
      </c>
      <c r="E145" s="10" t="str" cm="1">
        <f t="array" ref="E145">IFERROR(INDEX('2. ADAS issues list'!D$2:D$2070,
               MATCH(TRIM(X145),
                     '2. ADAS issues list'!A$2:A$2070 &amp; " - " &amp; '2. ADAS issues list'!N$2:N$2070, 0)), "")</f>
        <v/>
      </c>
      <c r="F145" s="88" t="str" cm="1">
        <f t="array" ref="F145">IFERROR(INDEX('2. ADAS issues list'!F$2:F$2070,
               MATCH(TRIM(X145),
                     '2. ADAS issues list'!A$2:A$2070 &amp; " - " &amp; '2. ADAS issues list'!N$2:N$2070, 0)), "")</f>
        <v/>
      </c>
      <c r="G145" s="89" t="str" cm="1">
        <f t="array" ref="G145">IFERROR(INDEX('2. ADAS issues list'!G$2:G$2071,
               MATCH(TRIM(X145),
                     '2. ADAS issues list'!A$2:A$2070 &amp; " - " &amp; '2. ADAS issues list'!N$2:N$2070, 0)), "")</f>
        <v/>
      </c>
      <c r="H145" s="584" t="str" cm="1">
        <f t="array" ref="H145">IFERROR(INDEX('2. ADAS issues list'!P$2:P$2070,
               MATCH(TRIM(X145),
                     '2. ADAS issues list'!A$2:A$2070 &amp; " - " &amp; '2. ADAS issues list'!N$2:N$2070, 0)), "")</f>
        <v/>
      </c>
      <c r="I145" s="16" t="str">
        <f>IFERROR(VLOOKUP(H145,Route!$C$4:$R$66,7,0), "")</f>
        <v/>
      </c>
      <c r="J145" s="224" t="str" cm="1">
        <f t="array" ref="J145">IFERROR(INDEX('2. ADAS issues list'!N$2:N$2070,
               MATCH(TRUE,
                     INDEX(('2. ADAS issues list'!A$2:A$2070 &amp; " - " &amp; '2. ADAS issues list'!N$2:N$2070) = TRIM(X145), 0), 0)), "")</f>
        <v/>
      </c>
      <c r="K145" s="17" t="str">
        <f>IFERROR(VLOOKUP(H145,Route!$C$3:$R$66,8,0), "")</f>
        <v/>
      </c>
      <c r="L145" s="17" t="str">
        <f t="shared" si="28"/>
        <v/>
      </c>
      <c r="M145" s="17" t="str">
        <f>IFERROR(VLOOKUP(H145,Route!$C$3:$R$66,10,0), "")</f>
        <v/>
      </c>
      <c r="N145" s="17" t="str">
        <f t="shared" si="29"/>
        <v/>
      </c>
      <c r="O145" s="17" t="str">
        <f>IFERROR(VLOOKUP(H145,Route!$C$3:$R$66,12,0), "")</f>
        <v/>
      </c>
      <c r="P145" s="17" t="str">
        <f t="shared" si="30"/>
        <v/>
      </c>
      <c r="Q145" s="17" t="str">
        <f>IFERROR(VLOOKUP(H145,Route!$C$3:$R$66,14,0), "")</f>
        <v/>
      </c>
      <c r="R145" s="17" t="str">
        <f t="shared" si="31"/>
        <v/>
      </c>
      <c r="S145" s="584" t="str" cm="1">
        <f t="array" ref="S145">IFERROR(INDEX('2. ADAS issues list'!Q$2:Q$2070,
               MATCH(TRUE,
                     INDEX(('2. ADAS issues list'!A$2:A$2070 &amp; " - " &amp; '2. ADAS issues list'!N$2:N$2070) = TRIM(X145), 0), 0)), "")</f>
        <v/>
      </c>
      <c r="T145" s="592" t="str">
        <f t="shared" si="32"/>
        <v/>
      </c>
      <c r="U145" s="593" t="str" cm="1">
        <f t="array" ref="U145">_xlfn.IFS(T145="", "", T145&gt;=0.9, "OK", T145&lt;0.9, "NOK")</f>
        <v/>
      </c>
    </row>
    <row r="146" spans="3:21" ht="15.6">
      <c r="C146" s="11" t="str" cm="1">
        <f t="array" ref="C146">IFERROR(INDEX('2. ADAS issues list'!B$2:B$2070,
               MATCH(TRUE,
                     ('2. ADAS issues list'!A$2:A$2070 &amp; " - " &amp; '2. ADAS issues list'!N$2:N$2070) = TRIM(X146), 0)), "")</f>
        <v/>
      </c>
      <c r="D146" s="10" t="str" cm="1">
        <f t="array" ref="D146">IFERROR(INDEX('2. ADAS issues list'!C$2:C$2070,
               MATCH(TRIM(X146),
                     '2. ADAS issues list'!A$2:A$2070 &amp; " - " &amp; '2. ADAS issues list'!N$2:N$2070, 0)), "")</f>
        <v/>
      </c>
      <c r="E146" s="10" t="str" cm="1">
        <f t="array" ref="E146">IFERROR(INDEX('2. ADAS issues list'!D$2:D$2070,
               MATCH(TRIM(X146),
                     '2. ADAS issues list'!A$2:A$2070 &amp; " - " &amp; '2. ADAS issues list'!N$2:N$2070, 0)), "")</f>
        <v/>
      </c>
      <c r="F146" s="88" t="str" cm="1">
        <f t="array" ref="F146">IFERROR(INDEX('2. ADAS issues list'!F$2:F$2070,
               MATCH(TRIM(X146),
                     '2. ADAS issues list'!A$2:A$2070 &amp; " - " &amp; '2. ADAS issues list'!N$2:N$2070, 0)), "")</f>
        <v/>
      </c>
      <c r="G146" s="89" t="str" cm="1">
        <f t="array" ref="G146">IFERROR(INDEX('2. ADAS issues list'!G$2:G$2071,
               MATCH(TRIM(X146),
                     '2. ADAS issues list'!A$2:A$2070 &amp; " - " &amp; '2. ADAS issues list'!N$2:N$2070, 0)), "")</f>
        <v/>
      </c>
      <c r="H146" s="584" t="str" cm="1">
        <f t="array" ref="H146">IFERROR(INDEX('2. ADAS issues list'!P$2:P$2070,
               MATCH(TRIM(X146),
                     '2. ADAS issues list'!A$2:A$2070 &amp; " - " &amp; '2. ADAS issues list'!N$2:N$2070, 0)), "")</f>
        <v/>
      </c>
      <c r="I146" s="16" t="str">
        <f>IFERROR(VLOOKUP(H146,Route!$C$4:$R$66,7,0), "")</f>
        <v/>
      </c>
      <c r="J146" s="224" t="str" cm="1">
        <f t="array" ref="J146">IFERROR(INDEX('2. ADAS issues list'!N$2:N$2070,
               MATCH(TRUE,
                     INDEX(('2. ADAS issues list'!A$2:A$2070 &amp; " - " &amp; '2. ADAS issues list'!N$2:N$2070) = TRIM(X146), 0), 0)), "")</f>
        <v/>
      </c>
      <c r="K146" s="17" t="str">
        <f>IFERROR(VLOOKUP(H146,Route!$C$3:$R$66,8,0), "")</f>
        <v/>
      </c>
      <c r="L146" s="17" t="str">
        <f t="shared" si="28"/>
        <v/>
      </c>
      <c r="M146" s="17" t="str">
        <f>IFERROR(VLOOKUP(H146,Route!$C$3:$R$66,10,0), "")</f>
        <v/>
      </c>
      <c r="N146" s="17" t="str">
        <f t="shared" si="29"/>
        <v/>
      </c>
      <c r="O146" s="17" t="str">
        <f>IFERROR(VLOOKUP(H146,Route!$C$3:$R$66,12,0), "")</f>
        <v/>
      </c>
      <c r="P146" s="17" t="str">
        <f t="shared" si="30"/>
        <v/>
      </c>
      <c r="Q146" s="17" t="str">
        <f>IFERROR(VLOOKUP(H146,Route!$C$3:$R$66,14,0), "")</f>
        <v/>
      </c>
      <c r="R146" s="17" t="str">
        <f t="shared" si="31"/>
        <v/>
      </c>
      <c r="S146" s="584" t="str" cm="1">
        <f t="array" ref="S146">IFERROR(INDEX('2. ADAS issues list'!Q$2:Q$2070,
               MATCH(TRUE,
                     INDEX(('2. ADAS issues list'!A$2:A$2070 &amp; " - " &amp; '2. ADAS issues list'!N$2:N$2070) = TRIM(X146), 0), 0)), "")</f>
        <v/>
      </c>
      <c r="T146" s="592" t="str">
        <f t="shared" si="32"/>
        <v/>
      </c>
      <c r="U146" s="593" t="str" cm="1">
        <f t="array" ref="U146">_xlfn.IFS(T146="", "", T146&gt;=0.9, "OK", T146&lt;0.9, "NOK")</f>
        <v/>
      </c>
    </row>
    <row r="147" spans="3:21" ht="15.6">
      <c r="C147" s="11" t="str" cm="1">
        <f t="array" ref="C147">IFERROR(INDEX('2. ADAS issues list'!B$2:B$2070,
               MATCH(TRUE,
                     ('2. ADAS issues list'!A$2:A$2070 &amp; " - " &amp; '2. ADAS issues list'!N$2:N$2070) = TRIM(X147), 0)), "")</f>
        <v/>
      </c>
      <c r="D147" s="10" t="str" cm="1">
        <f t="array" ref="D147">IFERROR(INDEX('2. ADAS issues list'!C$2:C$2070,
               MATCH(TRIM(X147),
                     '2. ADAS issues list'!A$2:A$2070 &amp; " - " &amp; '2. ADAS issues list'!N$2:N$2070, 0)), "")</f>
        <v/>
      </c>
      <c r="E147" s="10" t="str" cm="1">
        <f t="array" ref="E147">IFERROR(INDEX('2. ADAS issues list'!D$2:D$2070,
               MATCH(TRIM(X147),
                     '2. ADAS issues list'!A$2:A$2070 &amp; " - " &amp; '2. ADAS issues list'!N$2:N$2070, 0)), "")</f>
        <v/>
      </c>
      <c r="F147" s="88" t="str" cm="1">
        <f t="array" ref="F147">IFERROR(INDEX('2. ADAS issues list'!F$2:F$2070,
               MATCH(TRIM(X147),
                     '2. ADAS issues list'!A$2:A$2070 &amp; " - " &amp; '2. ADAS issues list'!N$2:N$2070, 0)), "")</f>
        <v/>
      </c>
      <c r="G147" s="89" t="str" cm="1">
        <f t="array" ref="G147">IFERROR(INDEX('2. ADAS issues list'!G$2:G$2071,
               MATCH(TRIM(X147),
                     '2. ADAS issues list'!A$2:A$2070 &amp; " - " &amp; '2. ADAS issues list'!N$2:N$2070, 0)), "")</f>
        <v/>
      </c>
      <c r="H147" s="584" t="str" cm="1">
        <f t="array" ref="H147">IFERROR(INDEX('2. ADAS issues list'!P$2:P$2070,
               MATCH(TRIM(X147),
                     '2. ADAS issues list'!A$2:A$2070 &amp; " - " &amp; '2. ADAS issues list'!N$2:N$2070, 0)), "")</f>
        <v/>
      </c>
      <c r="I147" s="16" t="str">
        <f>IFERROR(VLOOKUP(H147,Route!$C$4:$R$66,7,0), "")</f>
        <v/>
      </c>
      <c r="J147" s="224" t="str" cm="1">
        <f t="array" ref="J147">IFERROR(INDEX('2. ADAS issues list'!N$2:N$2070,
               MATCH(TRUE,
                     INDEX(('2. ADAS issues list'!A$2:A$2070 &amp; " - " &amp; '2. ADAS issues list'!N$2:N$2070) = TRIM(X147), 0), 0)), "")</f>
        <v/>
      </c>
      <c r="K147" s="17" t="str">
        <f>IFERROR(VLOOKUP(H147,Route!$C$3:$R$66,8,0), "")</f>
        <v/>
      </c>
      <c r="L147" s="17" t="str">
        <f t="shared" si="28"/>
        <v/>
      </c>
      <c r="M147" s="17" t="str">
        <f>IFERROR(VLOOKUP(H147,Route!$C$3:$R$66,10,0), "")</f>
        <v/>
      </c>
      <c r="N147" s="17" t="str">
        <f t="shared" si="29"/>
        <v/>
      </c>
      <c r="O147" s="17" t="str">
        <f>IFERROR(VLOOKUP(H147,Route!$C$3:$R$66,12,0), "")</f>
        <v/>
      </c>
      <c r="P147" s="17" t="str">
        <f t="shared" si="30"/>
        <v/>
      </c>
      <c r="Q147" s="17" t="str">
        <f>IFERROR(VLOOKUP(H147,Route!$C$3:$R$66,14,0), "")</f>
        <v/>
      </c>
      <c r="R147" s="17" t="str">
        <f t="shared" si="31"/>
        <v/>
      </c>
      <c r="S147" s="584" t="str" cm="1">
        <f t="array" ref="S147">IFERROR(INDEX('2. ADAS issues list'!Q$2:Q$2070,
               MATCH(TRUE,
                     INDEX(('2. ADAS issues list'!A$2:A$2070 &amp; " - " &amp; '2. ADAS issues list'!N$2:N$2070) = TRIM(X147), 0), 0)), "")</f>
        <v/>
      </c>
      <c r="T147" s="592" t="str">
        <f t="shared" si="32"/>
        <v/>
      </c>
      <c r="U147" s="593" t="str" cm="1">
        <f t="array" ref="U147">_xlfn.IFS(T147="", "", T147&gt;=0.9, "OK", T147&lt;0.9, "NOK")</f>
        <v/>
      </c>
    </row>
    <row r="148" spans="3:21" ht="15.6">
      <c r="C148" s="11" t="str" cm="1">
        <f t="array" ref="C148">IFERROR(INDEX('2. ADAS issues list'!B$2:B$2070,
               MATCH(TRUE,
                     ('2. ADAS issues list'!A$2:A$2070 &amp; " - " &amp; '2. ADAS issues list'!N$2:N$2070) = TRIM(X148), 0)), "")</f>
        <v/>
      </c>
      <c r="D148" s="10" t="str" cm="1">
        <f t="array" ref="D148">IFERROR(INDEX('2. ADAS issues list'!C$2:C$2070,
               MATCH(TRIM(X148),
                     '2. ADAS issues list'!A$2:A$2070 &amp; " - " &amp; '2. ADAS issues list'!N$2:N$2070, 0)), "")</f>
        <v/>
      </c>
      <c r="E148" s="10" t="str" cm="1">
        <f t="array" ref="E148">IFERROR(INDEX('2. ADAS issues list'!D$2:D$2070,
               MATCH(TRIM(X148),
                     '2. ADAS issues list'!A$2:A$2070 &amp; " - " &amp; '2. ADAS issues list'!N$2:N$2070, 0)), "")</f>
        <v/>
      </c>
      <c r="F148" s="88" t="str" cm="1">
        <f t="array" ref="F148">IFERROR(INDEX('2. ADAS issues list'!F$2:F$2070,
               MATCH(TRIM(X148),
                     '2. ADAS issues list'!A$2:A$2070 &amp; " - " &amp; '2. ADAS issues list'!N$2:N$2070, 0)), "")</f>
        <v/>
      </c>
      <c r="G148" s="89" t="str" cm="1">
        <f t="array" ref="G148">IFERROR(INDEX('2. ADAS issues list'!G$2:G$2071,
               MATCH(TRIM(X148),
                     '2. ADAS issues list'!A$2:A$2070 &amp; " - " &amp; '2. ADAS issues list'!N$2:N$2070, 0)), "")</f>
        <v/>
      </c>
      <c r="H148" s="584" t="str" cm="1">
        <f t="array" ref="H148">IFERROR(INDEX('2. ADAS issues list'!P$2:P$2070,
               MATCH(TRIM(X148),
                     '2. ADAS issues list'!A$2:A$2070 &amp; " - " &amp; '2. ADAS issues list'!N$2:N$2070, 0)), "")</f>
        <v/>
      </c>
      <c r="I148" s="16" t="str">
        <f>IFERROR(VLOOKUP(H148,Route!$C$4:$R$66,7,0), "")</f>
        <v/>
      </c>
      <c r="J148" s="224" t="str" cm="1">
        <f t="array" ref="J148">IFERROR(INDEX('2. ADAS issues list'!N$2:N$2070,
               MATCH(TRUE,
                     INDEX(('2. ADAS issues list'!A$2:A$2070 &amp; " - " &amp; '2. ADAS issues list'!N$2:N$2070) = TRIM(X148), 0), 0)), "")</f>
        <v/>
      </c>
      <c r="K148" s="17" t="str">
        <f>IFERROR(VLOOKUP(H148,Route!$C$3:$R$66,8,0), "")</f>
        <v/>
      </c>
      <c r="L148" s="17" t="str">
        <f t="shared" si="28"/>
        <v/>
      </c>
      <c r="M148" s="17" t="str">
        <f>IFERROR(VLOOKUP(H148,Route!$C$3:$R$66,10,0), "")</f>
        <v/>
      </c>
      <c r="N148" s="17" t="str">
        <f t="shared" si="29"/>
        <v/>
      </c>
      <c r="O148" s="17" t="str">
        <f>IFERROR(VLOOKUP(H148,Route!$C$3:$R$66,12,0), "")</f>
        <v/>
      </c>
      <c r="P148" s="17" t="str">
        <f t="shared" si="30"/>
        <v/>
      </c>
      <c r="Q148" s="17" t="str">
        <f>IFERROR(VLOOKUP(H148,Route!$C$3:$R$66,14,0), "")</f>
        <v/>
      </c>
      <c r="R148" s="17" t="str">
        <f t="shared" si="31"/>
        <v/>
      </c>
      <c r="S148" s="584" t="str" cm="1">
        <f t="array" ref="S148">IFERROR(INDEX('2. ADAS issues list'!Q$2:Q$2070,
               MATCH(TRUE,
                     INDEX(('2. ADAS issues list'!A$2:A$2070 &amp; " - " &amp; '2. ADAS issues list'!N$2:N$2070) = TRIM(X148), 0), 0)), "")</f>
        <v/>
      </c>
      <c r="T148" s="592" t="str">
        <f t="shared" si="32"/>
        <v/>
      </c>
      <c r="U148" s="593" t="str" cm="1">
        <f t="array" ref="U148">_xlfn.IFS(T148="", "", T148&gt;=0.9, "OK", T148&lt;0.9, "NOK")</f>
        <v/>
      </c>
    </row>
    <row r="149" spans="3:21" ht="15.6">
      <c r="C149" s="11" t="str" cm="1">
        <f t="array" ref="C149">IFERROR(INDEX('2. ADAS issues list'!B$2:B$2070,
               MATCH(TRUE,
                     ('2. ADAS issues list'!A$2:A$2070 &amp; " - " &amp; '2. ADAS issues list'!N$2:N$2070) = TRIM(X149), 0)), "")</f>
        <v/>
      </c>
      <c r="D149" s="10" t="str" cm="1">
        <f t="array" ref="D149">IFERROR(INDEX('2. ADAS issues list'!C$2:C$2070,
               MATCH(TRIM(X149),
                     '2. ADAS issues list'!A$2:A$2070 &amp; " - " &amp; '2. ADAS issues list'!N$2:N$2070, 0)), "")</f>
        <v/>
      </c>
      <c r="E149" s="10" t="str" cm="1">
        <f t="array" ref="E149">IFERROR(INDEX('2. ADAS issues list'!D$2:D$2070,
               MATCH(TRIM(X149),
                     '2. ADAS issues list'!A$2:A$2070 &amp; " - " &amp; '2. ADAS issues list'!N$2:N$2070, 0)), "")</f>
        <v/>
      </c>
      <c r="F149" s="88" t="str" cm="1">
        <f t="array" ref="F149">IFERROR(INDEX('2. ADAS issues list'!F$2:F$2070,
               MATCH(TRIM(X149),
                     '2. ADAS issues list'!A$2:A$2070 &amp; " - " &amp; '2. ADAS issues list'!N$2:N$2070, 0)), "")</f>
        <v/>
      </c>
      <c r="G149" s="89" t="str" cm="1">
        <f t="array" ref="G149">IFERROR(INDEX('2. ADAS issues list'!G$2:G$2071,
               MATCH(TRIM(X149),
                     '2. ADAS issues list'!A$2:A$2070 &amp; " - " &amp; '2. ADAS issues list'!N$2:N$2070, 0)), "")</f>
        <v/>
      </c>
      <c r="H149" s="584" t="str" cm="1">
        <f t="array" ref="H149">IFERROR(INDEX('2. ADAS issues list'!P$2:P$2070,
               MATCH(TRIM(X149),
                     '2. ADAS issues list'!A$2:A$2070 &amp; " - " &amp; '2. ADAS issues list'!N$2:N$2070, 0)), "")</f>
        <v/>
      </c>
      <c r="I149" s="16" t="str">
        <f>IFERROR(VLOOKUP(H149,Route!$C$4:$R$66,7,0), "")</f>
        <v/>
      </c>
      <c r="J149" s="224" t="str" cm="1">
        <f t="array" ref="J149">IFERROR(INDEX('2. ADAS issues list'!N$2:N$2070,
               MATCH(TRUE,
                     INDEX(('2. ADAS issues list'!A$2:A$2070 &amp; " - " &amp; '2. ADAS issues list'!N$2:N$2070) = TRIM(X149), 0), 0)), "")</f>
        <v/>
      </c>
      <c r="K149" s="17" t="str">
        <f>IFERROR(VLOOKUP(H149,Route!$C$3:$R$66,8,0), "")</f>
        <v/>
      </c>
      <c r="L149" s="17" t="str">
        <f t="shared" si="28"/>
        <v/>
      </c>
      <c r="M149" s="17" t="str">
        <f>IFERROR(VLOOKUP(H149,Route!$C$3:$R$66,10,0), "")</f>
        <v/>
      </c>
      <c r="N149" s="17" t="str">
        <f t="shared" si="29"/>
        <v/>
      </c>
      <c r="O149" s="17" t="str">
        <f>IFERROR(VLOOKUP(H149,Route!$C$3:$R$66,12,0), "")</f>
        <v/>
      </c>
      <c r="P149" s="17" t="str">
        <f t="shared" si="30"/>
        <v/>
      </c>
      <c r="Q149" s="17" t="str">
        <f>IFERROR(VLOOKUP(H149,Route!$C$3:$R$66,14,0), "")</f>
        <v/>
      </c>
      <c r="R149" s="17" t="str">
        <f t="shared" si="31"/>
        <v/>
      </c>
      <c r="S149" s="584" t="str" cm="1">
        <f t="array" ref="S149">IFERROR(INDEX('2. ADAS issues list'!Q$2:Q$2070,
               MATCH(TRUE,
                     INDEX(('2. ADAS issues list'!A$2:A$2070 &amp; " - " &amp; '2. ADAS issues list'!N$2:N$2070) = TRIM(X149), 0), 0)), "")</f>
        <v/>
      </c>
      <c r="T149" s="592" t="str">
        <f t="shared" si="32"/>
        <v/>
      </c>
      <c r="U149" s="593" t="str" cm="1">
        <f t="array" ref="U149">_xlfn.IFS(T149="", "", T149&gt;=0.9, "OK", T149&lt;0.9, "NOK")</f>
        <v/>
      </c>
    </row>
    <row r="150" spans="3:21" ht="15.6">
      <c r="C150" s="11" t="str" cm="1">
        <f t="array" ref="C150">IFERROR(INDEX('2. ADAS issues list'!B$2:B$2070,
               MATCH(TRUE,
                     ('2. ADAS issues list'!A$2:A$2070 &amp; " - " &amp; '2. ADAS issues list'!N$2:N$2070) = TRIM(X150), 0)), "")</f>
        <v/>
      </c>
      <c r="D150" s="10" t="str" cm="1">
        <f t="array" ref="D150">IFERROR(INDEX('2. ADAS issues list'!C$2:C$2070,
               MATCH(TRIM(X150),
                     '2. ADAS issues list'!A$2:A$2070 &amp; " - " &amp; '2. ADAS issues list'!N$2:N$2070, 0)), "")</f>
        <v/>
      </c>
      <c r="E150" s="10" t="str" cm="1">
        <f t="array" ref="E150">IFERROR(INDEX('2. ADAS issues list'!D$2:D$2070,
               MATCH(TRIM(X150),
                     '2. ADAS issues list'!A$2:A$2070 &amp; " - " &amp; '2. ADAS issues list'!N$2:N$2070, 0)), "")</f>
        <v/>
      </c>
      <c r="F150" s="88" t="str" cm="1">
        <f t="array" ref="F150">IFERROR(INDEX('2. ADAS issues list'!F$2:F$2070,
               MATCH(TRIM(X150),
                     '2. ADAS issues list'!A$2:A$2070 &amp; " - " &amp; '2. ADAS issues list'!N$2:N$2070, 0)), "")</f>
        <v/>
      </c>
      <c r="G150" s="89" t="str" cm="1">
        <f t="array" ref="G150">IFERROR(INDEX('2. ADAS issues list'!G$2:G$2071,
               MATCH(TRIM(X150),
                     '2. ADAS issues list'!A$2:A$2070 &amp; " - " &amp; '2. ADAS issues list'!N$2:N$2070, 0)), "")</f>
        <v/>
      </c>
      <c r="H150" s="584" t="str" cm="1">
        <f t="array" ref="H150">IFERROR(INDEX('2. ADAS issues list'!P$2:P$2070,
               MATCH(TRIM(X150),
                     '2. ADAS issues list'!A$2:A$2070 &amp; " - " &amp; '2. ADAS issues list'!N$2:N$2070, 0)), "")</f>
        <v/>
      </c>
      <c r="I150" s="16" t="str">
        <f>IFERROR(VLOOKUP(H150,Route!$C$4:$R$66,7,0), "")</f>
        <v/>
      </c>
      <c r="J150" s="224" t="str" cm="1">
        <f t="array" ref="J150">IFERROR(INDEX('2. ADAS issues list'!N$2:N$2070,
               MATCH(TRUE,
                     INDEX(('2. ADAS issues list'!A$2:A$2070 &amp; " - " &amp; '2. ADAS issues list'!N$2:N$2070) = TRIM(X150), 0), 0)), "")</f>
        <v/>
      </c>
      <c r="K150" s="17" t="str">
        <f>IFERROR(VLOOKUP(H150,Route!$C$3:$R$66,8,0), "")</f>
        <v/>
      </c>
      <c r="L150" s="17" t="str">
        <f t="shared" si="28"/>
        <v/>
      </c>
      <c r="M150" s="17" t="str">
        <f>IFERROR(VLOOKUP(H150,Route!$C$3:$R$66,10,0), "")</f>
        <v/>
      </c>
      <c r="N150" s="17" t="str">
        <f t="shared" si="29"/>
        <v/>
      </c>
      <c r="O150" s="17" t="str">
        <f>IFERROR(VLOOKUP(H150,Route!$C$3:$R$66,12,0), "")</f>
        <v/>
      </c>
      <c r="P150" s="17" t="str">
        <f t="shared" si="30"/>
        <v/>
      </c>
      <c r="Q150" s="17" t="str">
        <f>IFERROR(VLOOKUP(H150,Route!$C$3:$R$66,14,0), "")</f>
        <v/>
      </c>
      <c r="R150" s="17" t="str">
        <f t="shared" si="31"/>
        <v/>
      </c>
      <c r="S150" s="584" t="str" cm="1">
        <f t="array" ref="S150">IFERROR(INDEX('2. ADAS issues list'!Q$2:Q$2070,
               MATCH(TRUE,
                     INDEX(('2. ADAS issues list'!A$2:A$2070 &amp; " - " &amp; '2. ADAS issues list'!N$2:N$2070) = TRIM(X150), 0), 0)), "")</f>
        <v/>
      </c>
      <c r="T150" s="592" t="str">
        <f t="shared" si="32"/>
        <v/>
      </c>
      <c r="U150" s="593" t="str" cm="1">
        <f t="array" ref="U150">_xlfn.IFS(T150="", "", T150&gt;=0.9, "OK", T150&lt;0.9, "NOK")</f>
        <v/>
      </c>
    </row>
    <row r="151" spans="3:21" ht="15.6">
      <c r="C151" s="11" t="str" cm="1">
        <f t="array" ref="C151">IFERROR(INDEX('2. ADAS issues list'!B$2:B$2070,
               MATCH(TRUE,
                     ('2. ADAS issues list'!A$2:A$2070 &amp; " - " &amp; '2. ADAS issues list'!N$2:N$2070) = TRIM(X151), 0)), "")</f>
        <v/>
      </c>
      <c r="D151" s="10" t="str" cm="1">
        <f t="array" ref="D151">IFERROR(INDEX('2. ADAS issues list'!C$2:C$2070,
               MATCH(TRIM(X151),
                     '2. ADAS issues list'!A$2:A$2070 &amp; " - " &amp; '2. ADAS issues list'!N$2:N$2070, 0)), "")</f>
        <v/>
      </c>
      <c r="E151" s="10" t="str" cm="1">
        <f t="array" ref="E151">IFERROR(INDEX('2. ADAS issues list'!D$2:D$2070,
               MATCH(TRIM(X151),
                     '2. ADAS issues list'!A$2:A$2070 &amp; " - " &amp; '2. ADAS issues list'!N$2:N$2070, 0)), "")</f>
        <v/>
      </c>
      <c r="F151" s="88" t="str" cm="1">
        <f t="array" ref="F151">IFERROR(INDEX('2. ADAS issues list'!F$2:F$2070,
               MATCH(TRIM(X151),
                     '2. ADAS issues list'!A$2:A$2070 &amp; " - " &amp; '2. ADAS issues list'!N$2:N$2070, 0)), "")</f>
        <v/>
      </c>
      <c r="G151" s="89" t="str" cm="1">
        <f t="array" ref="G151">IFERROR(INDEX('2. ADAS issues list'!G$2:G$2071,
               MATCH(TRIM(X151),
                     '2. ADAS issues list'!A$2:A$2070 &amp; " - " &amp; '2. ADAS issues list'!N$2:N$2070, 0)), "")</f>
        <v/>
      </c>
      <c r="H151" s="584" t="str" cm="1">
        <f t="array" ref="H151">IFERROR(INDEX('2. ADAS issues list'!P$2:P$2070,
               MATCH(TRIM(X151),
                     '2. ADAS issues list'!A$2:A$2070 &amp; " - " &amp; '2. ADAS issues list'!N$2:N$2070, 0)), "")</f>
        <v/>
      </c>
      <c r="I151" s="16" t="str">
        <f>IFERROR(VLOOKUP(H151,Route!$C$4:$R$66,7,0), "")</f>
        <v/>
      </c>
      <c r="J151" s="224" t="str" cm="1">
        <f t="array" ref="J151">IFERROR(INDEX('2. ADAS issues list'!N$2:N$2070,
               MATCH(TRUE,
                     INDEX(('2. ADAS issues list'!A$2:A$2070 &amp; " - " &amp; '2. ADAS issues list'!N$2:N$2070) = TRIM(X151), 0), 0)), "")</f>
        <v/>
      </c>
      <c r="K151" s="17" t="str">
        <f>IFERROR(VLOOKUP(H151,Route!$C$3:$R$66,8,0), "")</f>
        <v/>
      </c>
      <c r="L151" s="17" t="str">
        <f t="shared" si="28"/>
        <v/>
      </c>
      <c r="M151" s="17" t="str">
        <f>IFERROR(VLOOKUP(H151,Route!$C$3:$R$66,10,0), "")</f>
        <v/>
      </c>
      <c r="N151" s="17" t="str">
        <f t="shared" si="29"/>
        <v/>
      </c>
      <c r="O151" s="17" t="str">
        <f>IFERROR(VLOOKUP(H151,Route!$C$3:$R$66,12,0), "")</f>
        <v/>
      </c>
      <c r="P151" s="17" t="str">
        <f t="shared" si="30"/>
        <v/>
      </c>
      <c r="Q151" s="17" t="str">
        <f>IFERROR(VLOOKUP(H151,Route!$C$3:$R$66,14,0), "")</f>
        <v/>
      </c>
      <c r="R151" s="17" t="str">
        <f t="shared" si="31"/>
        <v/>
      </c>
      <c r="S151" s="584" t="str" cm="1">
        <f t="array" ref="S151">IFERROR(INDEX('2. ADAS issues list'!Q$2:Q$2070,
               MATCH(TRUE,
                     INDEX(('2. ADAS issues list'!A$2:A$2070 &amp; " - " &amp; '2. ADAS issues list'!N$2:N$2070) = TRIM(X151), 0), 0)), "")</f>
        <v/>
      </c>
      <c r="T151" s="592" t="str">
        <f t="shared" si="32"/>
        <v/>
      </c>
      <c r="U151" s="593" t="str" cm="1">
        <f t="array" ref="U151">_xlfn.IFS(T151="", "", T151&gt;=0.9, "OK", T151&lt;0.9, "NOK")</f>
        <v/>
      </c>
    </row>
    <row r="152" spans="3:21" ht="15.6">
      <c r="C152" s="11" t="str" cm="1">
        <f t="array" ref="C152">IFERROR(INDEX('2. ADAS issues list'!B$2:B$2070,
               MATCH(TRUE,
                     ('2. ADAS issues list'!A$2:A$2070 &amp; " - " &amp; '2. ADAS issues list'!N$2:N$2070) = TRIM(X152), 0)), "")</f>
        <v/>
      </c>
      <c r="D152" s="10" t="str" cm="1">
        <f t="array" ref="D152">IFERROR(INDEX('2. ADAS issues list'!C$2:C$2070,
               MATCH(TRIM(X152),
                     '2. ADAS issues list'!A$2:A$2070 &amp; " - " &amp; '2. ADAS issues list'!N$2:N$2070, 0)), "")</f>
        <v/>
      </c>
      <c r="E152" s="10" t="str" cm="1">
        <f t="array" ref="E152">IFERROR(INDEX('2. ADAS issues list'!D$2:D$2070,
               MATCH(TRIM(X152),
                     '2. ADAS issues list'!A$2:A$2070 &amp; " - " &amp; '2. ADAS issues list'!N$2:N$2070, 0)), "")</f>
        <v/>
      </c>
      <c r="F152" s="88" t="str" cm="1">
        <f t="array" ref="F152">IFERROR(INDEX('2. ADAS issues list'!F$2:F$2070,
               MATCH(TRIM(X152),
                     '2. ADAS issues list'!A$2:A$2070 &amp; " - " &amp; '2. ADAS issues list'!N$2:N$2070, 0)), "")</f>
        <v/>
      </c>
      <c r="G152" s="89" t="str" cm="1">
        <f t="array" ref="G152">IFERROR(INDEX('2. ADAS issues list'!G$2:G$2071,
               MATCH(TRIM(X152),
                     '2. ADAS issues list'!A$2:A$2070 &amp; " - " &amp; '2. ADAS issues list'!N$2:N$2070, 0)), "")</f>
        <v/>
      </c>
      <c r="H152" s="584" t="str" cm="1">
        <f t="array" ref="H152">IFERROR(INDEX('2. ADAS issues list'!P$2:P$2070,
               MATCH(TRIM(X152),
                     '2. ADAS issues list'!A$2:A$2070 &amp; " - " &amp; '2. ADAS issues list'!N$2:N$2070, 0)), "")</f>
        <v/>
      </c>
      <c r="I152" s="16" t="str">
        <f>IFERROR(VLOOKUP(H152,Route!$C$4:$R$66,7,0), "")</f>
        <v/>
      </c>
      <c r="J152" s="224" t="str" cm="1">
        <f t="array" ref="J152">IFERROR(INDEX('2. ADAS issues list'!N$2:N$2070,
               MATCH(TRUE,
                     INDEX(('2. ADAS issues list'!A$2:A$2070 &amp; " - " &amp; '2. ADAS issues list'!N$2:N$2070) = TRIM(X152), 0), 0)), "")</f>
        <v/>
      </c>
      <c r="K152" s="17" t="str">
        <f>IFERROR(VLOOKUP(H152,Route!$C$3:$R$66,8,0), "")</f>
        <v/>
      </c>
      <c r="L152" s="17" t="str">
        <f t="shared" si="28"/>
        <v/>
      </c>
      <c r="M152" s="17" t="str">
        <f>IFERROR(VLOOKUP(H152,Route!$C$3:$R$66,10,0), "")</f>
        <v/>
      </c>
      <c r="N152" s="17" t="str">
        <f t="shared" si="29"/>
        <v/>
      </c>
      <c r="O152" s="17" t="str">
        <f>IFERROR(VLOOKUP(H152,Route!$C$3:$R$66,12,0), "")</f>
        <v/>
      </c>
      <c r="P152" s="17" t="str">
        <f t="shared" si="30"/>
        <v/>
      </c>
      <c r="Q152" s="17" t="str">
        <f>IFERROR(VLOOKUP(H152,Route!$C$3:$R$66,14,0), "")</f>
        <v/>
      </c>
      <c r="R152" s="17" t="str">
        <f t="shared" si="31"/>
        <v/>
      </c>
      <c r="S152" s="584" t="str" cm="1">
        <f t="array" ref="S152">IFERROR(INDEX('2. ADAS issues list'!Q$2:Q$2070,
               MATCH(TRUE,
                     INDEX(('2. ADAS issues list'!A$2:A$2070 &amp; " - " &amp; '2. ADAS issues list'!N$2:N$2070) = TRIM(X152), 0), 0)), "")</f>
        <v/>
      </c>
      <c r="T152" s="592" t="str">
        <f t="shared" si="32"/>
        <v/>
      </c>
      <c r="U152" s="593" t="str" cm="1">
        <f t="array" ref="U152">_xlfn.IFS(T152="", "", T152&gt;=0.9, "OK", T152&lt;0.9, "NOK")</f>
        <v/>
      </c>
    </row>
    <row r="153" spans="3:21" ht="15.6">
      <c r="C153" s="11" t="str" cm="1">
        <f t="array" ref="C153">IFERROR(INDEX('2. ADAS issues list'!B$2:B$2070,
               MATCH(TRUE,
                     ('2. ADAS issues list'!A$2:A$2070 &amp; " - " &amp; '2. ADAS issues list'!N$2:N$2070) = TRIM(X153), 0)), "")</f>
        <v/>
      </c>
      <c r="D153" s="10" t="str" cm="1">
        <f t="array" ref="D153">IFERROR(INDEX('2. ADAS issues list'!C$2:C$2070,
               MATCH(TRIM(X153),
                     '2. ADAS issues list'!A$2:A$2070 &amp; " - " &amp; '2. ADAS issues list'!N$2:N$2070, 0)), "")</f>
        <v/>
      </c>
      <c r="E153" s="10" t="str" cm="1">
        <f t="array" ref="E153">IFERROR(INDEX('2. ADAS issues list'!D$2:D$2070,
               MATCH(TRIM(X153),
                     '2. ADAS issues list'!A$2:A$2070 &amp; " - " &amp; '2. ADAS issues list'!N$2:N$2070, 0)), "")</f>
        <v/>
      </c>
      <c r="F153" s="88" t="str" cm="1">
        <f t="array" ref="F153">IFERROR(INDEX('2. ADAS issues list'!F$2:F$2070,
               MATCH(TRIM(X153),
                     '2. ADAS issues list'!A$2:A$2070 &amp; " - " &amp; '2. ADAS issues list'!N$2:N$2070, 0)), "")</f>
        <v/>
      </c>
      <c r="G153" s="89" t="str" cm="1">
        <f t="array" ref="G153">IFERROR(INDEX('2. ADAS issues list'!G$2:G$2071,
               MATCH(TRIM(X153),
                     '2. ADAS issues list'!A$2:A$2070 &amp; " - " &amp; '2. ADAS issues list'!N$2:N$2070, 0)), "")</f>
        <v/>
      </c>
      <c r="H153" s="584" t="str" cm="1">
        <f t="array" ref="H153">IFERROR(INDEX('2. ADAS issues list'!P$2:P$2070,
               MATCH(TRIM(X153),
                     '2. ADAS issues list'!A$2:A$2070 &amp; " - " &amp; '2. ADAS issues list'!N$2:N$2070, 0)), "")</f>
        <v/>
      </c>
      <c r="I153" s="16" t="str">
        <f>IFERROR(VLOOKUP(H153,Route!$C$4:$R$66,7,0), "")</f>
        <v/>
      </c>
      <c r="J153" s="224" t="str" cm="1">
        <f t="array" ref="J153">IFERROR(INDEX('2. ADAS issues list'!N$2:N$2070,
               MATCH(TRUE,
                     INDEX(('2. ADAS issues list'!A$2:A$2070 &amp; " - " &amp; '2. ADAS issues list'!N$2:N$2070) = TRIM(X153), 0), 0)), "")</f>
        <v/>
      </c>
      <c r="K153" s="17" t="str">
        <f>IFERROR(VLOOKUP(H153,Route!$C$3:$R$66,8,0), "")</f>
        <v/>
      </c>
      <c r="L153" s="17" t="str">
        <f t="shared" si="28"/>
        <v/>
      </c>
      <c r="M153" s="17" t="str">
        <f>IFERROR(VLOOKUP(H153,Route!$C$3:$R$66,10,0), "")</f>
        <v/>
      </c>
      <c r="N153" s="17" t="str">
        <f t="shared" si="29"/>
        <v/>
      </c>
      <c r="O153" s="17" t="str">
        <f>IFERROR(VLOOKUP(H153,Route!$C$3:$R$66,12,0), "")</f>
        <v/>
      </c>
      <c r="P153" s="17" t="str">
        <f t="shared" si="30"/>
        <v/>
      </c>
      <c r="Q153" s="17" t="str">
        <f>IFERROR(VLOOKUP(H153,Route!$C$3:$R$66,14,0), "")</f>
        <v/>
      </c>
      <c r="R153" s="17" t="str">
        <f t="shared" si="31"/>
        <v/>
      </c>
      <c r="S153" s="584" t="str" cm="1">
        <f t="array" ref="S153">IFERROR(INDEX('2. ADAS issues list'!Q$2:Q$2070,
               MATCH(TRUE,
                     INDEX(('2. ADAS issues list'!A$2:A$2070 &amp; " - " &amp; '2. ADAS issues list'!N$2:N$2070) = TRIM(X153), 0), 0)), "")</f>
        <v/>
      </c>
      <c r="T153" s="592" t="str">
        <f t="shared" si="32"/>
        <v/>
      </c>
      <c r="U153" s="593" t="str" cm="1">
        <f t="array" ref="U153">_xlfn.IFS(T153="", "", T153&gt;=0.9, "OK", T153&lt;0.9, "NOK")</f>
        <v/>
      </c>
    </row>
    <row r="154" spans="3:21" ht="15.6">
      <c r="C154" s="11" t="str" cm="1">
        <f t="array" ref="C154">IFERROR(INDEX('2. ADAS issues list'!B$2:B$2070,
               MATCH(TRUE,
                     ('2. ADAS issues list'!A$2:A$2070 &amp; " - " &amp; '2. ADAS issues list'!N$2:N$2070) = TRIM(X154), 0)), "")</f>
        <v/>
      </c>
      <c r="D154" s="10" t="str" cm="1">
        <f t="array" ref="D154">IFERROR(INDEX('2. ADAS issues list'!C$2:C$2070,
               MATCH(TRIM(X154),
                     '2. ADAS issues list'!A$2:A$2070 &amp; " - " &amp; '2. ADAS issues list'!N$2:N$2070, 0)), "")</f>
        <v/>
      </c>
      <c r="E154" s="10" t="str" cm="1">
        <f t="array" ref="E154">IFERROR(INDEX('2. ADAS issues list'!D$2:D$2070,
               MATCH(TRIM(X154),
                     '2. ADAS issues list'!A$2:A$2070 &amp; " - " &amp; '2. ADAS issues list'!N$2:N$2070, 0)), "")</f>
        <v/>
      </c>
      <c r="F154" s="88" t="str" cm="1">
        <f t="array" ref="F154">IFERROR(INDEX('2. ADAS issues list'!F$2:F$2070,
               MATCH(TRIM(X154),
                     '2. ADAS issues list'!A$2:A$2070 &amp; " - " &amp; '2. ADAS issues list'!N$2:N$2070, 0)), "")</f>
        <v/>
      </c>
      <c r="G154" s="89" t="str" cm="1">
        <f t="array" ref="G154">IFERROR(INDEX('2. ADAS issues list'!G$2:G$2071,
               MATCH(TRIM(X154),
                     '2. ADAS issues list'!A$2:A$2070 &amp; " - " &amp; '2. ADAS issues list'!N$2:N$2070, 0)), "")</f>
        <v/>
      </c>
      <c r="H154" s="584" t="str" cm="1">
        <f t="array" ref="H154">IFERROR(INDEX('2. ADAS issues list'!P$2:P$2070,
               MATCH(TRIM(X154),
                     '2. ADAS issues list'!A$2:A$2070 &amp; " - " &amp; '2. ADAS issues list'!N$2:N$2070, 0)), "")</f>
        <v/>
      </c>
      <c r="I154" s="16" t="str">
        <f>IFERROR(VLOOKUP(H154,Route!$C$4:$R$66,7,0), "")</f>
        <v/>
      </c>
      <c r="J154" s="224" t="str" cm="1">
        <f t="array" ref="J154">IFERROR(INDEX('2. ADAS issues list'!N$2:N$2070,
               MATCH(TRUE,
                     INDEX(('2. ADAS issues list'!A$2:A$2070 &amp; " - " &amp; '2. ADAS issues list'!N$2:N$2070) = TRIM(X154), 0), 0)), "")</f>
        <v/>
      </c>
      <c r="K154" s="17" t="str">
        <f>IFERROR(VLOOKUP(H154,Route!$C$3:$R$66,8,0), "")</f>
        <v/>
      </c>
      <c r="L154" s="17" t="str">
        <f t="shared" si="28"/>
        <v/>
      </c>
      <c r="M154" s="17" t="str">
        <f>IFERROR(VLOOKUP(H154,Route!$C$3:$R$66,10,0), "")</f>
        <v/>
      </c>
      <c r="N154" s="17" t="str">
        <f t="shared" si="29"/>
        <v/>
      </c>
      <c r="O154" s="17" t="str">
        <f>IFERROR(VLOOKUP(H154,Route!$C$3:$R$66,12,0), "")</f>
        <v/>
      </c>
      <c r="P154" s="17" t="str">
        <f t="shared" si="30"/>
        <v/>
      </c>
      <c r="Q154" s="17" t="str">
        <f>IFERROR(VLOOKUP(H154,Route!$C$3:$R$66,14,0), "")</f>
        <v/>
      </c>
      <c r="R154" s="17" t="str">
        <f t="shared" si="31"/>
        <v/>
      </c>
      <c r="S154" s="584" t="str" cm="1">
        <f t="array" ref="S154">IFERROR(INDEX('2. ADAS issues list'!Q$2:Q$2070,
               MATCH(TRUE,
                     INDEX(('2. ADAS issues list'!A$2:A$2070 &amp; " - " &amp; '2. ADAS issues list'!N$2:N$2070) = TRIM(X154), 0), 0)), "")</f>
        <v/>
      </c>
      <c r="T154" s="592" t="str">
        <f t="shared" si="32"/>
        <v/>
      </c>
      <c r="U154" s="593" t="str" cm="1">
        <f t="array" ref="U154">_xlfn.IFS(T154="", "", T154&gt;=0.9, "OK", T154&lt;0.9, "NOK")</f>
        <v/>
      </c>
    </row>
    <row r="155" spans="3:21" ht="15.6">
      <c r="C155" s="11" t="str" cm="1">
        <f t="array" ref="C155">IFERROR(INDEX('2. ADAS issues list'!B$2:B$2070,
               MATCH(TRUE,
                     ('2. ADAS issues list'!A$2:A$2070 &amp; " - " &amp; '2. ADAS issues list'!N$2:N$2070) = TRIM(X155), 0)), "")</f>
        <v/>
      </c>
      <c r="D155" s="10" t="str" cm="1">
        <f t="array" ref="D155">IFERROR(INDEX('2. ADAS issues list'!C$2:C$2070,
               MATCH(TRIM(X155),
                     '2. ADAS issues list'!A$2:A$2070 &amp; " - " &amp; '2. ADAS issues list'!N$2:N$2070, 0)), "")</f>
        <v/>
      </c>
      <c r="E155" s="10" t="str" cm="1">
        <f t="array" ref="E155">IFERROR(INDEX('2. ADAS issues list'!D$2:D$2070,
               MATCH(TRIM(X155),
                     '2. ADAS issues list'!A$2:A$2070 &amp; " - " &amp; '2. ADAS issues list'!N$2:N$2070, 0)), "")</f>
        <v/>
      </c>
      <c r="F155" s="88" t="str" cm="1">
        <f t="array" ref="F155">IFERROR(INDEX('2. ADAS issues list'!F$2:F$2070,
               MATCH(TRIM(X155),
                     '2. ADAS issues list'!A$2:A$2070 &amp; " - " &amp; '2. ADAS issues list'!N$2:N$2070, 0)), "")</f>
        <v/>
      </c>
      <c r="G155" s="89" t="str" cm="1">
        <f t="array" ref="G155">IFERROR(INDEX('2. ADAS issues list'!G$2:G$2071,
               MATCH(TRIM(X155),
                     '2. ADAS issues list'!A$2:A$2070 &amp; " - " &amp; '2. ADAS issues list'!N$2:N$2070, 0)), "")</f>
        <v/>
      </c>
      <c r="H155" s="584" t="str" cm="1">
        <f t="array" ref="H155">IFERROR(INDEX('2. ADAS issues list'!P$2:P$2070,
               MATCH(TRIM(X155),
                     '2. ADAS issues list'!A$2:A$2070 &amp; " - " &amp; '2. ADAS issues list'!N$2:N$2070, 0)), "")</f>
        <v/>
      </c>
      <c r="I155" s="16" t="str">
        <f>IFERROR(VLOOKUP(H155,Route!$C$4:$R$66,7,0), "")</f>
        <v/>
      </c>
      <c r="J155" s="224" t="str" cm="1">
        <f t="array" ref="J155">IFERROR(INDEX('2. ADAS issues list'!N$2:N$2070,
               MATCH(TRUE,
                     INDEX(('2. ADAS issues list'!A$2:A$2070 &amp; " - " &amp; '2. ADAS issues list'!N$2:N$2070) = TRIM(X155), 0), 0)), "")</f>
        <v/>
      </c>
      <c r="K155" s="17" t="str">
        <f>IFERROR(VLOOKUP(H155,Route!$C$3:$R$66,8,0), "")</f>
        <v/>
      </c>
      <c r="L155" s="17" t="str">
        <f t="shared" si="28"/>
        <v/>
      </c>
      <c r="M155" s="17" t="str">
        <f>IFERROR(VLOOKUP(H155,Route!$C$3:$R$66,10,0), "")</f>
        <v/>
      </c>
      <c r="N155" s="17" t="str">
        <f t="shared" si="29"/>
        <v/>
      </c>
      <c r="O155" s="17" t="str">
        <f>IFERROR(VLOOKUP(H155,Route!$C$3:$R$66,12,0), "")</f>
        <v/>
      </c>
      <c r="P155" s="17" t="str">
        <f t="shared" si="30"/>
        <v/>
      </c>
      <c r="Q155" s="17" t="str">
        <f>IFERROR(VLOOKUP(H155,Route!$C$3:$R$66,14,0), "")</f>
        <v/>
      </c>
      <c r="R155" s="17" t="str">
        <f t="shared" si="31"/>
        <v/>
      </c>
      <c r="S155" s="584" t="str" cm="1">
        <f t="array" ref="S155">IFERROR(INDEX('2. ADAS issues list'!Q$2:Q$2070,
               MATCH(TRUE,
                     INDEX(('2. ADAS issues list'!A$2:A$2070 &amp; " - " &amp; '2. ADAS issues list'!N$2:N$2070) = TRIM(X155), 0), 0)), "")</f>
        <v/>
      </c>
      <c r="T155" s="592" t="str">
        <f t="shared" si="32"/>
        <v/>
      </c>
      <c r="U155" s="593" t="str" cm="1">
        <f t="array" ref="U155">_xlfn.IFS(T155="", "", T155&gt;=0.9, "OK", T155&lt;0.9, "NOK")</f>
        <v/>
      </c>
    </row>
    <row r="156" spans="3:21" ht="15.6">
      <c r="C156" s="11" t="str" cm="1">
        <f t="array" ref="C156">IFERROR(INDEX('2. ADAS issues list'!B$2:B$2070,
               MATCH(TRUE,
                     ('2. ADAS issues list'!A$2:A$2070 &amp; " - " &amp; '2. ADAS issues list'!N$2:N$2070) = TRIM(X156), 0)), "")</f>
        <v/>
      </c>
      <c r="D156" s="10" t="str" cm="1">
        <f t="array" ref="D156">IFERROR(INDEX('2. ADAS issues list'!C$2:C$2070,
               MATCH(TRIM(X156),
                     '2. ADAS issues list'!A$2:A$2070 &amp; " - " &amp; '2. ADAS issues list'!N$2:N$2070, 0)), "")</f>
        <v/>
      </c>
      <c r="E156" s="10" t="str" cm="1">
        <f t="array" ref="E156">IFERROR(INDEX('2. ADAS issues list'!D$2:D$2070,
               MATCH(TRIM(X156),
                     '2. ADAS issues list'!A$2:A$2070 &amp; " - " &amp; '2. ADAS issues list'!N$2:N$2070, 0)), "")</f>
        <v/>
      </c>
      <c r="F156" s="88" t="str" cm="1">
        <f t="array" ref="F156">IFERROR(INDEX('2. ADAS issues list'!F$2:F$2070,
               MATCH(TRIM(X156),
                     '2. ADAS issues list'!A$2:A$2070 &amp; " - " &amp; '2. ADAS issues list'!N$2:N$2070, 0)), "")</f>
        <v/>
      </c>
      <c r="G156" s="89" t="str" cm="1">
        <f t="array" ref="G156">IFERROR(INDEX('2. ADAS issues list'!G$2:G$2071,
               MATCH(TRIM(X156),
                     '2. ADAS issues list'!A$2:A$2070 &amp; " - " &amp; '2. ADAS issues list'!N$2:N$2070, 0)), "")</f>
        <v/>
      </c>
      <c r="H156" s="584" t="str" cm="1">
        <f t="array" ref="H156">IFERROR(INDEX('2. ADAS issues list'!P$2:P$2070,
               MATCH(TRIM(X156),
                     '2. ADAS issues list'!A$2:A$2070 &amp; " - " &amp; '2. ADAS issues list'!N$2:N$2070, 0)), "")</f>
        <v/>
      </c>
      <c r="I156" s="16" t="str">
        <f>IFERROR(VLOOKUP(H156,Route!$C$4:$R$66,7,0), "")</f>
        <v/>
      </c>
      <c r="J156" s="224" t="str" cm="1">
        <f t="array" ref="J156">IFERROR(INDEX('2. ADAS issues list'!N$2:N$2070,
               MATCH(TRUE,
                     INDEX(('2. ADAS issues list'!A$2:A$2070 &amp; " - " &amp; '2. ADAS issues list'!N$2:N$2070) = TRIM(X156), 0), 0)), "")</f>
        <v/>
      </c>
      <c r="K156" s="17" t="str">
        <f>IFERROR(VLOOKUP(H156,Route!$C$3:$R$66,8,0), "")</f>
        <v/>
      </c>
      <c r="L156" s="17" t="str">
        <f t="shared" si="28"/>
        <v/>
      </c>
      <c r="M156" s="17" t="str">
        <f>IFERROR(VLOOKUP(H156,Route!$C$3:$R$66,10,0), "")</f>
        <v/>
      </c>
      <c r="N156" s="17" t="str">
        <f t="shared" si="29"/>
        <v/>
      </c>
      <c r="O156" s="17" t="str">
        <f>IFERROR(VLOOKUP(H156,Route!$C$3:$R$66,12,0), "")</f>
        <v/>
      </c>
      <c r="P156" s="17" t="str">
        <f t="shared" si="30"/>
        <v/>
      </c>
      <c r="Q156" s="17" t="str">
        <f>IFERROR(VLOOKUP(H156,Route!$C$3:$R$66,14,0), "")</f>
        <v/>
      </c>
      <c r="R156" s="17" t="str">
        <f t="shared" si="31"/>
        <v/>
      </c>
      <c r="S156" s="584" t="str" cm="1">
        <f t="array" ref="S156">IFERROR(INDEX('2. ADAS issues list'!Q$2:Q$2070,
               MATCH(TRUE,
                     INDEX(('2. ADAS issues list'!A$2:A$2070 &amp; " - " &amp; '2. ADAS issues list'!N$2:N$2070) = TRIM(X156), 0), 0)), "")</f>
        <v/>
      </c>
      <c r="T156" s="592" t="str">
        <f t="shared" si="32"/>
        <v/>
      </c>
      <c r="U156" s="593" t="str" cm="1">
        <f t="array" ref="U156">_xlfn.IFS(T156="", "", T156&gt;=0.9, "OK", T156&lt;0.9, "NOK")</f>
        <v/>
      </c>
    </row>
    <row r="157" spans="3:21" ht="15.6">
      <c r="C157" s="11" t="str" cm="1">
        <f t="array" ref="C157">IFERROR(INDEX('2. ADAS issues list'!B$2:B$2070,
               MATCH(TRUE,
                     ('2. ADAS issues list'!A$2:A$2070 &amp; " - " &amp; '2. ADAS issues list'!N$2:N$2070) = TRIM(X157), 0)), "")</f>
        <v/>
      </c>
      <c r="D157" s="10" t="str" cm="1">
        <f t="array" ref="D157">IFERROR(INDEX('2. ADAS issues list'!C$2:C$2070,
               MATCH(TRIM(X157),
                     '2. ADAS issues list'!A$2:A$2070 &amp; " - " &amp; '2. ADAS issues list'!N$2:N$2070, 0)), "")</f>
        <v/>
      </c>
      <c r="E157" s="10" t="str" cm="1">
        <f t="array" ref="E157">IFERROR(INDEX('2. ADAS issues list'!D$2:D$2070,
               MATCH(TRIM(X157),
                     '2. ADAS issues list'!A$2:A$2070 &amp; " - " &amp; '2. ADAS issues list'!N$2:N$2070, 0)), "")</f>
        <v/>
      </c>
      <c r="F157" s="88" t="str" cm="1">
        <f t="array" ref="F157">IFERROR(INDEX('2. ADAS issues list'!F$2:F$2070,
               MATCH(TRIM(X157),
                     '2. ADAS issues list'!A$2:A$2070 &amp; " - " &amp; '2. ADAS issues list'!N$2:N$2070, 0)), "")</f>
        <v/>
      </c>
      <c r="G157" s="89" t="str" cm="1">
        <f t="array" ref="G157">IFERROR(INDEX('2. ADAS issues list'!G$2:G$2071,
               MATCH(TRIM(X157),
                     '2. ADAS issues list'!A$2:A$2070 &amp; " - " &amp; '2. ADAS issues list'!N$2:N$2070, 0)), "")</f>
        <v/>
      </c>
      <c r="H157" s="584" t="str" cm="1">
        <f t="array" ref="H157">IFERROR(INDEX('2. ADAS issues list'!P$2:P$2070,
               MATCH(TRIM(X157),
                     '2. ADAS issues list'!A$2:A$2070 &amp; " - " &amp; '2. ADAS issues list'!N$2:N$2070, 0)), "")</f>
        <v/>
      </c>
      <c r="I157" s="16" t="str">
        <f>IFERROR(VLOOKUP(H157,Route!$C$4:$R$66,7,0), "")</f>
        <v/>
      </c>
      <c r="J157" s="224" t="str" cm="1">
        <f t="array" ref="J157">IFERROR(INDEX('2. ADAS issues list'!N$2:N$2070,
               MATCH(TRUE,
                     INDEX(('2. ADAS issues list'!A$2:A$2070 &amp; " - " &amp; '2. ADAS issues list'!N$2:N$2070) = TRIM(X157), 0), 0)), "")</f>
        <v/>
      </c>
      <c r="K157" s="17" t="str">
        <f>IFERROR(VLOOKUP(H157,Route!$C$3:$R$66,8,0), "")</f>
        <v/>
      </c>
      <c r="L157" s="17" t="str">
        <f t="shared" si="28"/>
        <v/>
      </c>
      <c r="M157" s="17" t="str">
        <f>IFERROR(VLOOKUP(H157,Route!$C$3:$R$66,10,0), "")</f>
        <v/>
      </c>
      <c r="N157" s="17" t="str">
        <f t="shared" si="29"/>
        <v/>
      </c>
      <c r="O157" s="17" t="str">
        <f>IFERROR(VLOOKUP(H157,Route!$C$3:$R$66,12,0), "")</f>
        <v/>
      </c>
      <c r="P157" s="17" t="str">
        <f t="shared" si="30"/>
        <v/>
      </c>
      <c r="Q157" s="17" t="str">
        <f>IFERROR(VLOOKUP(H157,Route!$C$3:$R$66,14,0), "")</f>
        <v/>
      </c>
      <c r="R157" s="17" t="str">
        <f t="shared" si="31"/>
        <v/>
      </c>
      <c r="S157" s="584" t="str" cm="1">
        <f t="array" ref="S157">IFERROR(INDEX('2. ADAS issues list'!Q$2:Q$2070,
               MATCH(TRUE,
                     INDEX(('2. ADAS issues list'!A$2:A$2070 &amp; " - " &amp; '2. ADAS issues list'!N$2:N$2070) = TRIM(X157), 0), 0)), "")</f>
        <v/>
      </c>
      <c r="T157" s="592" t="str">
        <f t="shared" si="32"/>
        <v/>
      </c>
      <c r="U157" s="593" t="str" cm="1">
        <f t="array" ref="U157">_xlfn.IFS(T157="", "", T157&gt;=0.9, "OK", T157&lt;0.9, "NOK")</f>
        <v/>
      </c>
    </row>
    <row r="158" spans="3:21" ht="15.6">
      <c r="C158" s="11" t="str" cm="1">
        <f t="array" ref="C158">IFERROR(INDEX('2. ADAS issues list'!B$2:B$2070,
               MATCH(TRUE,
                     ('2. ADAS issues list'!A$2:A$2070 &amp; " - " &amp; '2. ADAS issues list'!N$2:N$2070) = TRIM(X158), 0)), "")</f>
        <v/>
      </c>
      <c r="D158" s="10" t="str" cm="1">
        <f t="array" ref="D158">IFERROR(INDEX('2. ADAS issues list'!C$2:C$2070,
               MATCH(TRIM(X158),
                     '2. ADAS issues list'!A$2:A$2070 &amp; " - " &amp; '2. ADAS issues list'!N$2:N$2070, 0)), "")</f>
        <v/>
      </c>
      <c r="E158" s="10" t="str" cm="1">
        <f t="array" ref="E158">IFERROR(INDEX('2. ADAS issues list'!D$2:D$2070,
               MATCH(TRIM(X158),
                     '2. ADAS issues list'!A$2:A$2070 &amp; " - " &amp; '2. ADAS issues list'!N$2:N$2070, 0)), "")</f>
        <v/>
      </c>
      <c r="F158" s="88" t="str" cm="1">
        <f t="array" ref="F158">IFERROR(INDEX('2. ADAS issues list'!F$2:F$2070,
               MATCH(TRIM(X158),
                     '2. ADAS issues list'!A$2:A$2070 &amp; " - " &amp; '2. ADAS issues list'!N$2:N$2070, 0)), "")</f>
        <v/>
      </c>
      <c r="G158" s="89" t="str" cm="1">
        <f t="array" ref="G158">IFERROR(INDEX('2. ADAS issues list'!G$2:G$2071,
               MATCH(TRIM(X158),
                     '2. ADAS issues list'!A$2:A$2070 &amp; " - " &amp; '2. ADAS issues list'!N$2:N$2070, 0)), "")</f>
        <v/>
      </c>
      <c r="H158" s="584" t="str" cm="1">
        <f t="array" ref="H158">IFERROR(INDEX('2. ADAS issues list'!P$2:P$2070,
               MATCH(TRIM(X158),
                     '2. ADAS issues list'!A$2:A$2070 &amp; " - " &amp; '2. ADAS issues list'!N$2:N$2070, 0)), "")</f>
        <v/>
      </c>
      <c r="I158" s="16" t="str">
        <f>IFERROR(VLOOKUP(H158,Route!$C$4:$R$66,7,0), "")</f>
        <v/>
      </c>
      <c r="J158" s="224" t="str" cm="1">
        <f t="array" ref="J158">IFERROR(INDEX('2. ADAS issues list'!N$2:N$2070,
               MATCH(TRUE,
                     INDEX(('2. ADAS issues list'!A$2:A$2070 &amp; " - " &amp; '2. ADAS issues list'!N$2:N$2070) = TRIM(X158), 0), 0)), "")</f>
        <v/>
      </c>
      <c r="K158" s="17" t="str">
        <f>IFERROR(VLOOKUP(H158,Route!$C$3:$R$66,8,0), "")</f>
        <v/>
      </c>
      <c r="L158" s="17" t="str">
        <f t="shared" si="28"/>
        <v/>
      </c>
      <c r="M158" s="17" t="str">
        <f>IFERROR(VLOOKUP(H158,Route!$C$3:$R$66,10,0), "")</f>
        <v/>
      </c>
      <c r="N158" s="17" t="str">
        <f t="shared" si="29"/>
        <v/>
      </c>
      <c r="O158" s="17" t="str">
        <f>IFERROR(VLOOKUP(H158,Route!$C$3:$R$66,12,0), "")</f>
        <v/>
      </c>
      <c r="P158" s="17" t="str">
        <f t="shared" si="30"/>
        <v/>
      </c>
      <c r="Q158" s="17" t="str">
        <f>IFERROR(VLOOKUP(H158,Route!$C$3:$R$66,14,0), "")</f>
        <v/>
      </c>
      <c r="R158" s="17" t="str">
        <f t="shared" si="31"/>
        <v/>
      </c>
      <c r="S158" s="584" t="str" cm="1">
        <f t="array" ref="S158">IFERROR(INDEX('2. ADAS issues list'!Q$2:Q$2070,
               MATCH(TRUE,
                     INDEX(('2. ADAS issues list'!A$2:A$2070 &amp; " - " &amp; '2. ADAS issues list'!N$2:N$2070) = TRIM(X158), 0), 0)), "")</f>
        <v/>
      </c>
      <c r="T158" s="592" t="str">
        <f t="shared" si="32"/>
        <v/>
      </c>
      <c r="U158" s="593" t="str" cm="1">
        <f t="array" ref="U158">_xlfn.IFS(T158="", "", T158&gt;=0.9, "OK", T158&lt;0.9, "NOK")</f>
        <v/>
      </c>
    </row>
    <row r="159" spans="3:21" ht="15.6">
      <c r="C159" s="11" t="str" cm="1">
        <f t="array" ref="C159">IFERROR(INDEX('2. ADAS issues list'!B$2:B$2070,
               MATCH(TRUE,
                     ('2. ADAS issues list'!A$2:A$2070 &amp; " - " &amp; '2. ADAS issues list'!N$2:N$2070) = TRIM(X159), 0)), "")</f>
        <v/>
      </c>
      <c r="D159" s="10" t="str" cm="1">
        <f t="array" ref="D159">IFERROR(INDEX('2. ADAS issues list'!C$2:C$2070,
               MATCH(TRIM(X159),
                     '2. ADAS issues list'!A$2:A$2070 &amp; " - " &amp; '2. ADAS issues list'!N$2:N$2070, 0)), "")</f>
        <v/>
      </c>
      <c r="E159" s="10" t="str" cm="1">
        <f t="array" ref="E159">IFERROR(INDEX('2. ADAS issues list'!D$2:D$2070,
               MATCH(TRIM(X159),
                     '2. ADAS issues list'!A$2:A$2070 &amp; " - " &amp; '2. ADAS issues list'!N$2:N$2070, 0)), "")</f>
        <v/>
      </c>
      <c r="F159" s="88" t="str" cm="1">
        <f t="array" ref="F159">IFERROR(INDEX('2. ADAS issues list'!F$2:F$2070,
               MATCH(TRIM(X159),
                     '2. ADAS issues list'!A$2:A$2070 &amp; " - " &amp; '2. ADAS issues list'!N$2:N$2070, 0)), "")</f>
        <v/>
      </c>
      <c r="G159" s="89" t="str" cm="1">
        <f t="array" ref="G159">IFERROR(INDEX('2. ADAS issues list'!G$2:G$2071,
               MATCH(TRIM(X159),
                     '2. ADAS issues list'!A$2:A$2070 &amp; " - " &amp; '2. ADAS issues list'!N$2:N$2070, 0)), "")</f>
        <v/>
      </c>
      <c r="H159" s="584" t="str" cm="1">
        <f t="array" ref="H159">IFERROR(INDEX('2. ADAS issues list'!P$2:P$2070,
               MATCH(TRIM(X159),
                     '2. ADAS issues list'!A$2:A$2070 &amp; " - " &amp; '2. ADAS issues list'!N$2:N$2070, 0)), "")</f>
        <v/>
      </c>
      <c r="I159" s="16" t="str">
        <f>IFERROR(VLOOKUP(H159,Route!$C$4:$R$66,7,0), "")</f>
        <v/>
      </c>
      <c r="J159" s="224" t="str" cm="1">
        <f t="array" ref="J159">IFERROR(INDEX('2. ADAS issues list'!N$2:N$2070,
               MATCH(TRUE,
                     INDEX(('2. ADAS issues list'!A$2:A$2070 &amp; " - " &amp; '2. ADAS issues list'!N$2:N$2070) = TRIM(X159), 0), 0)), "")</f>
        <v/>
      </c>
      <c r="K159" s="17" t="str">
        <f>IFERROR(VLOOKUP(H159,Route!$C$3:$R$66,8,0), "")</f>
        <v/>
      </c>
      <c r="L159" s="17" t="str">
        <f t="shared" si="28"/>
        <v/>
      </c>
      <c r="M159" s="17" t="str">
        <f>IFERROR(VLOOKUP(H159,Route!$C$3:$R$66,10,0), "")</f>
        <v/>
      </c>
      <c r="N159" s="17" t="str">
        <f t="shared" si="29"/>
        <v/>
      </c>
      <c r="O159" s="17" t="str">
        <f>IFERROR(VLOOKUP(H159,Route!$C$3:$R$66,12,0), "")</f>
        <v/>
      </c>
      <c r="P159" s="17" t="str">
        <f t="shared" si="30"/>
        <v/>
      </c>
      <c r="Q159" s="17" t="str">
        <f>IFERROR(VLOOKUP(H159,Route!$C$3:$R$66,14,0), "")</f>
        <v/>
      </c>
      <c r="R159" s="17" t="str">
        <f t="shared" si="31"/>
        <v/>
      </c>
      <c r="S159" s="584" t="str" cm="1">
        <f t="array" ref="S159">IFERROR(INDEX('2. ADAS issues list'!Q$2:Q$2070,
               MATCH(TRUE,
                     INDEX(('2. ADAS issues list'!A$2:A$2070 &amp; " - " &amp; '2. ADAS issues list'!N$2:N$2070) = TRIM(X159), 0), 0)), "")</f>
        <v/>
      </c>
      <c r="T159" s="592" t="str">
        <f t="shared" si="32"/>
        <v/>
      </c>
      <c r="U159" s="593" t="str" cm="1">
        <f t="array" ref="U159">_xlfn.IFS(T159="", "", T159&gt;=0.9, "OK", T159&lt;0.9, "NOK")</f>
        <v/>
      </c>
    </row>
    <row r="160" spans="3:21" ht="15.6">
      <c r="C160" s="11" t="str" cm="1">
        <f t="array" ref="C160">IFERROR(INDEX('2. ADAS issues list'!B$2:B$2070,
               MATCH(TRUE,
                     ('2. ADAS issues list'!A$2:A$2070 &amp; " - " &amp; '2. ADAS issues list'!N$2:N$2070) = TRIM(X160), 0)), "")</f>
        <v/>
      </c>
      <c r="D160" s="10" t="str" cm="1">
        <f t="array" ref="D160">IFERROR(INDEX('2. ADAS issues list'!C$2:C$2070,
               MATCH(TRIM(X160),
                     '2. ADAS issues list'!A$2:A$2070 &amp; " - " &amp; '2. ADAS issues list'!N$2:N$2070, 0)), "")</f>
        <v/>
      </c>
      <c r="E160" s="10" t="str" cm="1">
        <f t="array" ref="E160">IFERROR(INDEX('2. ADAS issues list'!D$2:D$2070,
               MATCH(TRIM(X160),
                     '2. ADAS issues list'!A$2:A$2070 &amp; " - " &amp; '2. ADAS issues list'!N$2:N$2070, 0)), "")</f>
        <v/>
      </c>
      <c r="F160" s="88" t="str" cm="1">
        <f t="array" ref="F160">IFERROR(INDEX('2. ADAS issues list'!F$2:F$2070,
               MATCH(TRIM(X160),
                     '2. ADAS issues list'!A$2:A$2070 &amp; " - " &amp; '2. ADAS issues list'!N$2:N$2070, 0)), "")</f>
        <v/>
      </c>
      <c r="G160" s="89" t="str" cm="1">
        <f t="array" ref="G160">IFERROR(INDEX('2. ADAS issues list'!G$2:G$2071,
               MATCH(TRIM(X160),
                     '2. ADAS issues list'!A$2:A$2070 &amp; " - " &amp; '2. ADAS issues list'!N$2:N$2070, 0)), "")</f>
        <v/>
      </c>
      <c r="H160" s="584" t="str" cm="1">
        <f t="array" ref="H160">IFERROR(INDEX('2. ADAS issues list'!P$2:P$2070,
               MATCH(TRIM(X160),
                     '2. ADAS issues list'!A$2:A$2070 &amp; " - " &amp; '2. ADAS issues list'!N$2:N$2070, 0)), "")</f>
        <v/>
      </c>
      <c r="I160" s="16" t="str">
        <f>IFERROR(VLOOKUP(H160,Route!$C$4:$R$66,7,0), "")</f>
        <v/>
      </c>
      <c r="J160" s="224" t="str" cm="1">
        <f t="array" ref="J160">IFERROR(INDEX('2. ADAS issues list'!N$2:N$2070,
               MATCH(TRUE,
                     INDEX(('2. ADAS issues list'!A$2:A$2070 &amp; " - " &amp; '2. ADAS issues list'!N$2:N$2070) = TRIM(X160), 0), 0)), "")</f>
        <v/>
      </c>
      <c r="K160" s="17" t="str">
        <f>IFERROR(VLOOKUP(H160,Route!$C$3:$R$66,8,0), "")</f>
        <v/>
      </c>
      <c r="L160" s="17" t="str">
        <f t="shared" si="28"/>
        <v/>
      </c>
      <c r="M160" s="17" t="str">
        <f>IFERROR(VLOOKUP(H160,Route!$C$3:$R$66,10,0), "")</f>
        <v/>
      </c>
      <c r="N160" s="17" t="str">
        <f t="shared" si="29"/>
        <v/>
      </c>
      <c r="O160" s="17" t="str">
        <f>IFERROR(VLOOKUP(H160,Route!$C$3:$R$66,12,0), "")</f>
        <v/>
      </c>
      <c r="P160" s="17" t="str">
        <f t="shared" si="30"/>
        <v/>
      </c>
      <c r="Q160" s="17" t="str">
        <f>IFERROR(VLOOKUP(H160,Route!$C$3:$R$66,14,0), "")</f>
        <v/>
      </c>
      <c r="R160" s="17" t="str">
        <f t="shared" si="31"/>
        <v/>
      </c>
      <c r="S160" s="584" t="str" cm="1">
        <f t="array" ref="S160">IFERROR(INDEX('2. ADAS issues list'!Q$2:Q$2070,
               MATCH(TRUE,
                     INDEX(('2. ADAS issues list'!A$2:A$2070 &amp; " - " &amp; '2. ADAS issues list'!N$2:N$2070) = TRIM(X160), 0), 0)), "")</f>
        <v/>
      </c>
      <c r="T160" s="592" t="str">
        <f t="shared" si="32"/>
        <v/>
      </c>
      <c r="U160" s="593" t="str" cm="1">
        <f t="array" ref="U160">_xlfn.IFS(T160="", "", T160&gt;=0.9, "OK", T160&lt;0.9, "NOK")</f>
        <v/>
      </c>
    </row>
    <row r="161" spans="3:21" ht="15.6">
      <c r="C161" s="11" t="str" cm="1">
        <f t="array" ref="C161">IFERROR(INDEX('2. ADAS issues list'!B$2:B$2070,
               MATCH(TRUE,
                     ('2. ADAS issues list'!A$2:A$2070 &amp; " - " &amp; '2. ADAS issues list'!N$2:N$2070) = TRIM(X161), 0)), "")</f>
        <v/>
      </c>
      <c r="D161" s="10" t="str" cm="1">
        <f t="array" ref="D161">IFERROR(INDEX('2. ADAS issues list'!C$2:C$2070,
               MATCH(TRIM(X161),
                     '2. ADAS issues list'!A$2:A$2070 &amp; " - " &amp; '2. ADAS issues list'!N$2:N$2070, 0)), "")</f>
        <v/>
      </c>
      <c r="E161" s="10" t="str" cm="1">
        <f t="array" ref="E161">IFERROR(INDEX('2. ADAS issues list'!D$2:D$2070,
               MATCH(TRIM(X161),
                     '2. ADAS issues list'!A$2:A$2070 &amp; " - " &amp; '2. ADAS issues list'!N$2:N$2070, 0)), "")</f>
        <v/>
      </c>
      <c r="F161" s="88" t="str" cm="1">
        <f t="array" ref="F161">IFERROR(INDEX('2. ADAS issues list'!F$2:F$2070,
               MATCH(TRIM(X161),
                     '2. ADAS issues list'!A$2:A$2070 &amp; " - " &amp; '2. ADAS issues list'!N$2:N$2070, 0)), "")</f>
        <v/>
      </c>
      <c r="G161" s="89" t="str" cm="1">
        <f t="array" ref="G161">IFERROR(INDEX('2. ADAS issues list'!G$2:G$2071,
               MATCH(TRIM(X161),
                     '2. ADAS issues list'!A$2:A$2070 &amp; " - " &amp; '2. ADAS issues list'!N$2:N$2070, 0)), "")</f>
        <v/>
      </c>
      <c r="H161" s="584" t="str" cm="1">
        <f t="array" ref="H161">IFERROR(INDEX('2. ADAS issues list'!P$2:P$2070,
               MATCH(TRIM(X161),
                     '2. ADAS issues list'!A$2:A$2070 &amp; " - " &amp; '2. ADAS issues list'!N$2:N$2070, 0)), "")</f>
        <v/>
      </c>
      <c r="I161" s="16" t="str">
        <f>IFERROR(VLOOKUP(H161,Route!$C$4:$R$66,7,0), "")</f>
        <v/>
      </c>
      <c r="J161" s="224" t="str" cm="1">
        <f t="array" ref="J161">IFERROR(INDEX('2. ADAS issues list'!N$2:N$2070,
               MATCH(TRUE,
                     INDEX(('2. ADAS issues list'!A$2:A$2070 &amp; " - " &amp; '2. ADAS issues list'!N$2:N$2070) = TRIM(X161), 0), 0)), "")</f>
        <v/>
      </c>
      <c r="K161" s="17" t="str">
        <f>IFERROR(VLOOKUP(H161,Route!$C$3:$R$66,8,0), "")</f>
        <v/>
      </c>
      <c r="L161" s="17" t="str">
        <f t="shared" si="28"/>
        <v/>
      </c>
      <c r="M161" s="17" t="str">
        <f>IFERROR(VLOOKUP(H161,Route!$C$3:$R$66,10,0), "")</f>
        <v/>
      </c>
      <c r="N161" s="17" t="str">
        <f t="shared" si="29"/>
        <v/>
      </c>
      <c r="O161" s="17" t="str">
        <f>IFERROR(VLOOKUP(H161,Route!$C$3:$R$66,12,0), "")</f>
        <v/>
      </c>
      <c r="P161" s="17" t="str">
        <f t="shared" si="30"/>
        <v/>
      </c>
      <c r="Q161" s="17" t="str">
        <f>IFERROR(VLOOKUP(H161,Route!$C$3:$R$66,14,0), "")</f>
        <v/>
      </c>
      <c r="R161" s="17" t="str">
        <f t="shared" si="31"/>
        <v/>
      </c>
      <c r="S161" s="584" t="str" cm="1">
        <f t="array" ref="S161">IFERROR(INDEX('2. ADAS issues list'!Q$2:Q$2070,
               MATCH(TRUE,
                     INDEX(('2. ADAS issues list'!A$2:A$2070 &amp; " - " &amp; '2. ADAS issues list'!N$2:N$2070) = TRIM(X161), 0), 0)), "")</f>
        <v/>
      </c>
      <c r="T161" s="592" t="str">
        <f t="shared" si="32"/>
        <v/>
      </c>
      <c r="U161" s="593" t="str" cm="1">
        <f t="array" ref="U161">_xlfn.IFS(T161="", "", T161&gt;=0.9, "OK", T161&lt;0.9, "NOK")</f>
        <v/>
      </c>
    </row>
    <row r="162" spans="3:21" ht="15.6">
      <c r="C162" s="11" t="str" cm="1">
        <f t="array" ref="C162">IFERROR(INDEX('2. ADAS issues list'!B$2:B$2070,
               MATCH(TRUE,
                     ('2. ADAS issues list'!A$2:A$2070 &amp; " - " &amp; '2. ADAS issues list'!N$2:N$2070) = TRIM(X162), 0)), "")</f>
        <v/>
      </c>
      <c r="D162" s="10" t="str" cm="1">
        <f t="array" ref="D162">IFERROR(INDEX('2. ADAS issues list'!C$2:C$2070,
               MATCH(TRIM(X162),
                     '2. ADAS issues list'!A$2:A$2070 &amp; " - " &amp; '2. ADAS issues list'!N$2:N$2070, 0)), "")</f>
        <v/>
      </c>
      <c r="E162" s="10" t="str" cm="1">
        <f t="array" ref="E162">IFERROR(INDEX('2. ADAS issues list'!D$2:D$2070,
               MATCH(TRIM(X162),
                     '2. ADAS issues list'!A$2:A$2070 &amp; " - " &amp; '2. ADAS issues list'!N$2:N$2070, 0)), "")</f>
        <v/>
      </c>
      <c r="F162" s="88" t="str" cm="1">
        <f t="array" ref="F162">IFERROR(INDEX('2. ADAS issues list'!F$2:F$2070,
               MATCH(TRIM(X162),
                     '2. ADAS issues list'!A$2:A$2070 &amp; " - " &amp; '2. ADAS issues list'!N$2:N$2070, 0)), "")</f>
        <v/>
      </c>
      <c r="G162" s="89" t="str" cm="1">
        <f t="array" ref="G162">IFERROR(INDEX('2. ADAS issues list'!G$2:G$2071,
               MATCH(TRIM(X162),
                     '2. ADAS issues list'!A$2:A$2070 &amp; " - " &amp; '2. ADAS issues list'!N$2:N$2070, 0)), "")</f>
        <v/>
      </c>
      <c r="H162" s="584" t="str" cm="1">
        <f t="array" ref="H162">IFERROR(INDEX('2. ADAS issues list'!P$2:P$2070,
               MATCH(TRIM(X162),
                     '2. ADAS issues list'!A$2:A$2070 &amp; " - " &amp; '2. ADAS issues list'!N$2:N$2070, 0)), "")</f>
        <v/>
      </c>
      <c r="I162" s="16" t="str">
        <f>IFERROR(VLOOKUP(H162,Route!$C$4:$R$66,7,0), "")</f>
        <v/>
      </c>
      <c r="J162" s="224" t="str" cm="1">
        <f t="array" ref="J162">IFERROR(INDEX('2. ADAS issues list'!N$2:N$2070,
               MATCH(TRUE,
                     INDEX(('2. ADAS issues list'!A$2:A$2070 &amp; " - " &amp; '2. ADAS issues list'!N$2:N$2070) = TRIM(X162), 0), 0)), "")</f>
        <v/>
      </c>
      <c r="K162" s="17" t="str">
        <f>IFERROR(VLOOKUP(H162,Route!$C$3:$R$66,8,0), "")</f>
        <v/>
      </c>
      <c r="L162" s="17" t="str">
        <f t="shared" si="28"/>
        <v/>
      </c>
      <c r="M162" s="17" t="str">
        <f>IFERROR(VLOOKUP(H162,Route!$C$3:$R$66,10,0), "")</f>
        <v/>
      </c>
      <c r="N162" s="17" t="str">
        <f t="shared" si="29"/>
        <v/>
      </c>
      <c r="O162" s="17" t="str">
        <f>IFERROR(VLOOKUP(H162,Route!$C$3:$R$66,12,0), "")</f>
        <v/>
      </c>
      <c r="P162" s="17" t="str">
        <f t="shared" si="30"/>
        <v/>
      </c>
      <c r="Q162" s="17" t="str">
        <f>IFERROR(VLOOKUP(H162,Route!$C$3:$R$66,14,0), "")</f>
        <v/>
      </c>
      <c r="R162" s="17" t="str">
        <f t="shared" si="31"/>
        <v/>
      </c>
      <c r="S162" s="584" t="str" cm="1">
        <f t="array" ref="S162">IFERROR(INDEX('2. ADAS issues list'!Q$2:Q$2070,
               MATCH(TRUE,
                     INDEX(('2. ADAS issues list'!A$2:A$2070 &amp; " - " &amp; '2. ADAS issues list'!N$2:N$2070) = TRIM(X162), 0), 0)), "")</f>
        <v/>
      </c>
      <c r="T162" s="592" t="str">
        <f t="shared" si="32"/>
        <v/>
      </c>
      <c r="U162" s="593" t="str" cm="1">
        <f t="array" ref="U162">_xlfn.IFS(T162="", "", T162&gt;=0.9, "OK", T162&lt;0.9, "NOK")</f>
        <v/>
      </c>
    </row>
    <row r="163" spans="3:21" ht="15.6">
      <c r="C163" s="11" t="str" cm="1">
        <f t="array" ref="C163">IFERROR(INDEX('2. ADAS issues list'!B$2:B$2070,
               MATCH(TRUE,
                     ('2. ADAS issues list'!A$2:A$2070 &amp; " - " &amp; '2. ADAS issues list'!N$2:N$2070) = TRIM(X163), 0)), "")</f>
        <v/>
      </c>
      <c r="D163" s="10" t="str" cm="1">
        <f t="array" ref="D163">IFERROR(INDEX('2. ADAS issues list'!C$2:C$2070,
               MATCH(TRIM(X163),
                     '2. ADAS issues list'!A$2:A$2070 &amp; " - " &amp; '2. ADAS issues list'!N$2:N$2070, 0)), "")</f>
        <v/>
      </c>
      <c r="E163" s="10" t="str" cm="1">
        <f t="array" ref="E163">IFERROR(INDEX('2. ADAS issues list'!D$2:D$2070,
               MATCH(TRIM(X163),
                     '2. ADAS issues list'!A$2:A$2070 &amp; " - " &amp; '2. ADAS issues list'!N$2:N$2070, 0)), "")</f>
        <v/>
      </c>
      <c r="F163" s="88" t="str" cm="1">
        <f t="array" ref="F163">IFERROR(INDEX('2. ADAS issues list'!F$2:F$2070,
               MATCH(TRIM(X163),
                     '2. ADAS issues list'!A$2:A$2070 &amp; " - " &amp; '2. ADAS issues list'!N$2:N$2070, 0)), "")</f>
        <v/>
      </c>
      <c r="G163" s="89" t="str" cm="1">
        <f t="array" ref="G163">IFERROR(INDEX('2. ADAS issues list'!G$2:G$2071,
               MATCH(TRIM(X163),
                     '2. ADAS issues list'!A$2:A$2070 &amp; " - " &amp; '2. ADAS issues list'!N$2:N$2070, 0)), "")</f>
        <v/>
      </c>
      <c r="H163" s="584" t="str" cm="1">
        <f t="array" ref="H163">IFERROR(INDEX('2. ADAS issues list'!P$2:P$2070,
               MATCH(TRIM(X163),
                     '2. ADAS issues list'!A$2:A$2070 &amp; " - " &amp; '2. ADAS issues list'!N$2:N$2070, 0)), "")</f>
        <v/>
      </c>
      <c r="I163" s="16" t="str">
        <f>IFERROR(VLOOKUP(H163,Route!$C$4:$R$66,7,0), "")</f>
        <v/>
      </c>
      <c r="J163" s="224" t="str" cm="1">
        <f t="array" ref="J163">IFERROR(INDEX('2. ADAS issues list'!N$2:N$2070,
               MATCH(TRUE,
                     INDEX(('2. ADAS issues list'!A$2:A$2070 &amp; " - " &amp; '2. ADAS issues list'!N$2:N$2070) = TRIM(X163), 0), 0)), "")</f>
        <v/>
      </c>
      <c r="K163" s="17" t="str">
        <f>IFERROR(VLOOKUP(H163,Route!$C$3:$R$66,8,0), "")</f>
        <v/>
      </c>
      <c r="L163" s="17" t="str">
        <f t="shared" si="28"/>
        <v/>
      </c>
      <c r="M163" s="17" t="str">
        <f>IFERROR(VLOOKUP(H163,Route!$C$3:$R$66,10,0), "")</f>
        <v/>
      </c>
      <c r="N163" s="17" t="str">
        <f t="shared" si="29"/>
        <v/>
      </c>
      <c r="O163" s="17" t="str">
        <f>IFERROR(VLOOKUP(H163,Route!$C$3:$R$66,12,0), "")</f>
        <v/>
      </c>
      <c r="P163" s="17" t="str">
        <f t="shared" si="30"/>
        <v/>
      </c>
      <c r="Q163" s="17" t="str">
        <f>IFERROR(VLOOKUP(H163,Route!$C$3:$R$66,14,0), "")</f>
        <v/>
      </c>
      <c r="R163" s="17" t="str">
        <f t="shared" si="31"/>
        <v/>
      </c>
      <c r="S163" s="584" t="str" cm="1">
        <f t="array" ref="S163">IFERROR(INDEX('2. ADAS issues list'!Q$2:Q$2070,
               MATCH(TRUE,
                     INDEX(('2. ADAS issues list'!A$2:A$2070 &amp; " - " &amp; '2. ADAS issues list'!N$2:N$2070) = TRIM(X163), 0), 0)), "")</f>
        <v/>
      </c>
      <c r="T163" s="592" t="str">
        <f t="shared" si="32"/>
        <v/>
      </c>
      <c r="U163" s="593" t="str" cm="1">
        <f t="array" ref="U163">_xlfn.IFS(T163="", "", T163&gt;=0.9, "OK", T163&lt;0.9, "NOK")</f>
        <v/>
      </c>
    </row>
    <row r="164" spans="3:21" ht="15.6">
      <c r="C164" s="11" t="str" cm="1">
        <f t="array" ref="C164">IFERROR(INDEX('2. ADAS issues list'!B$2:B$2070,
               MATCH(TRUE,
                     ('2. ADAS issues list'!A$2:A$2070 &amp; " - " &amp; '2. ADAS issues list'!N$2:N$2070) = TRIM(X164), 0)), "")</f>
        <v/>
      </c>
      <c r="D164" s="10" t="str" cm="1">
        <f t="array" ref="D164">IFERROR(INDEX('2. ADAS issues list'!C$2:C$2070,
               MATCH(TRIM(X164),
                     '2. ADAS issues list'!A$2:A$2070 &amp; " - " &amp; '2. ADAS issues list'!N$2:N$2070, 0)), "")</f>
        <v/>
      </c>
      <c r="E164" s="10" t="str" cm="1">
        <f t="array" ref="E164">IFERROR(INDEX('2. ADAS issues list'!D$2:D$2070,
               MATCH(TRIM(X164),
                     '2. ADAS issues list'!A$2:A$2070 &amp; " - " &amp; '2. ADAS issues list'!N$2:N$2070, 0)), "")</f>
        <v/>
      </c>
      <c r="F164" s="88" t="str" cm="1">
        <f t="array" ref="F164">IFERROR(INDEX('2. ADAS issues list'!F$2:F$2070,
               MATCH(TRIM(X164),
                     '2. ADAS issues list'!A$2:A$2070 &amp; " - " &amp; '2. ADAS issues list'!N$2:N$2070, 0)), "")</f>
        <v/>
      </c>
      <c r="G164" s="89" t="str" cm="1">
        <f t="array" ref="G164">IFERROR(INDEX('2. ADAS issues list'!G$2:G$2071,
               MATCH(TRIM(X164),
                     '2. ADAS issues list'!A$2:A$2070 &amp; " - " &amp; '2. ADAS issues list'!N$2:N$2070, 0)), "")</f>
        <v/>
      </c>
      <c r="H164" s="584" t="str" cm="1">
        <f t="array" ref="H164">IFERROR(INDEX('2. ADAS issues list'!P$2:P$2070,
               MATCH(TRIM(X164),
                     '2. ADAS issues list'!A$2:A$2070 &amp; " - " &amp; '2. ADAS issues list'!N$2:N$2070, 0)), "")</f>
        <v/>
      </c>
      <c r="I164" s="16" t="str">
        <f>IFERROR(VLOOKUP(H164,Route!$C$4:$R$66,7,0), "")</f>
        <v/>
      </c>
      <c r="J164" s="224" t="str" cm="1">
        <f t="array" ref="J164">IFERROR(INDEX('2. ADAS issues list'!N$2:N$2070,
               MATCH(TRUE,
                     INDEX(('2. ADAS issues list'!A$2:A$2070 &amp; " - " &amp; '2. ADAS issues list'!N$2:N$2070) = TRIM(X164), 0), 0)), "")</f>
        <v/>
      </c>
      <c r="K164" s="17" t="str">
        <f>IFERROR(VLOOKUP(H164,Route!$C$3:$R$66,8,0), "")</f>
        <v/>
      </c>
      <c r="L164" s="17" t="str">
        <f t="shared" si="28"/>
        <v/>
      </c>
      <c r="M164" s="17" t="str">
        <f>IFERROR(VLOOKUP(H164,Route!$C$3:$R$66,10,0), "")</f>
        <v/>
      </c>
      <c r="N164" s="17" t="str">
        <f t="shared" si="29"/>
        <v/>
      </c>
      <c r="O164" s="17" t="str">
        <f>IFERROR(VLOOKUP(H164,Route!$C$3:$R$66,12,0), "")</f>
        <v/>
      </c>
      <c r="P164" s="17" t="str">
        <f t="shared" si="30"/>
        <v/>
      </c>
      <c r="Q164" s="17" t="str">
        <f>IFERROR(VLOOKUP(H164,Route!$C$3:$R$66,14,0), "")</f>
        <v/>
      </c>
      <c r="R164" s="17" t="str">
        <f t="shared" si="31"/>
        <v/>
      </c>
      <c r="S164" s="584" t="str" cm="1">
        <f t="array" ref="S164">IFERROR(INDEX('2. ADAS issues list'!Q$2:Q$2070,
               MATCH(TRUE,
                     INDEX(('2. ADAS issues list'!A$2:A$2070 &amp; " - " &amp; '2. ADAS issues list'!N$2:N$2070) = TRIM(X164), 0), 0)), "")</f>
        <v/>
      </c>
      <c r="T164" s="592" t="str">
        <f t="shared" si="32"/>
        <v/>
      </c>
      <c r="U164" s="593" t="str" cm="1">
        <f t="array" ref="U164">_xlfn.IFS(T164="", "", T164&gt;=0.9, "OK", T164&lt;0.9, "NOK")</f>
        <v/>
      </c>
    </row>
    <row r="165" spans="3:21" ht="15.6">
      <c r="C165" s="11" t="str" cm="1">
        <f t="array" ref="C165">IFERROR(INDEX('2. ADAS issues list'!B$2:B$2070,
               MATCH(TRUE,
                     ('2. ADAS issues list'!A$2:A$2070 &amp; " - " &amp; '2. ADAS issues list'!N$2:N$2070) = TRIM(X165), 0)), "")</f>
        <v/>
      </c>
      <c r="D165" s="10" t="str" cm="1">
        <f t="array" ref="D165">IFERROR(INDEX('2. ADAS issues list'!C$2:C$2070,
               MATCH(TRIM(X165),
                     '2. ADAS issues list'!A$2:A$2070 &amp; " - " &amp; '2. ADAS issues list'!N$2:N$2070, 0)), "")</f>
        <v/>
      </c>
      <c r="E165" s="10" t="str" cm="1">
        <f t="array" ref="E165">IFERROR(INDEX('2. ADAS issues list'!D$2:D$2070,
               MATCH(TRIM(X165),
                     '2. ADAS issues list'!A$2:A$2070 &amp; " - " &amp; '2. ADAS issues list'!N$2:N$2070, 0)), "")</f>
        <v/>
      </c>
      <c r="F165" s="88" t="str" cm="1">
        <f t="array" ref="F165">IFERROR(INDEX('2. ADAS issues list'!F$2:F$2070,
               MATCH(TRIM(X165),
                     '2. ADAS issues list'!A$2:A$2070 &amp; " - " &amp; '2. ADAS issues list'!N$2:N$2070, 0)), "")</f>
        <v/>
      </c>
      <c r="G165" s="89" t="str" cm="1">
        <f t="array" ref="G165">IFERROR(INDEX('2. ADAS issues list'!G$2:G$2071,
               MATCH(TRIM(X165),
                     '2. ADAS issues list'!A$2:A$2070 &amp; " - " &amp; '2. ADAS issues list'!N$2:N$2070, 0)), "")</f>
        <v/>
      </c>
      <c r="H165" s="584" t="str" cm="1">
        <f t="array" ref="H165">IFERROR(INDEX('2. ADAS issues list'!P$2:P$2070,
               MATCH(TRIM(X165),
                     '2. ADAS issues list'!A$2:A$2070 &amp; " - " &amp; '2. ADAS issues list'!N$2:N$2070, 0)), "")</f>
        <v/>
      </c>
      <c r="I165" s="16" t="str">
        <f>IFERROR(VLOOKUP(H165,Route!$C$4:$R$66,7,0), "")</f>
        <v/>
      </c>
      <c r="J165" s="224" t="str" cm="1">
        <f t="array" ref="J165">IFERROR(INDEX('2. ADAS issues list'!N$2:N$2070,
               MATCH(TRUE,
                     INDEX(('2. ADAS issues list'!A$2:A$2070 &amp; " - " &amp; '2. ADAS issues list'!N$2:N$2070) = TRIM(X165), 0), 0)), "")</f>
        <v/>
      </c>
      <c r="K165" s="17" t="str">
        <f>IFERROR(VLOOKUP(H165,Route!$C$3:$R$66,8,0), "")</f>
        <v/>
      </c>
      <c r="L165" s="17" t="str">
        <f t="shared" si="28"/>
        <v/>
      </c>
      <c r="M165" s="17" t="str">
        <f>IFERROR(VLOOKUP(H165,Route!$C$3:$R$66,10,0), "")</f>
        <v/>
      </c>
      <c r="N165" s="17" t="str">
        <f t="shared" si="29"/>
        <v/>
      </c>
      <c r="O165" s="17" t="str">
        <f>IFERROR(VLOOKUP(H165,Route!$C$3:$R$66,12,0), "")</f>
        <v/>
      </c>
      <c r="P165" s="17" t="str">
        <f t="shared" si="30"/>
        <v/>
      </c>
      <c r="Q165" s="17" t="str">
        <f>IFERROR(VLOOKUP(H165,Route!$C$3:$R$66,14,0), "")</f>
        <v/>
      </c>
      <c r="R165" s="17" t="str">
        <f t="shared" si="31"/>
        <v/>
      </c>
      <c r="S165" s="584" t="str" cm="1">
        <f t="array" ref="S165">IFERROR(INDEX('2. ADAS issues list'!Q$2:Q$2070,
               MATCH(TRUE,
                     INDEX(('2. ADAS issues list'!A$2:A$2070 &amp; " - " &amp; '2. ADAS issues list'!N$2:N$2070) = TRIM(X165), 0), 0)), "")</f>
        <v/>
      </c>
      <c r="T165" s="592" t="str">
        <f t="shared" si="32"/>
        <v/>
      </c>
      <c r="U165" s="593" t="str" cm="1">
        <f t="array" ref="U165">_xlfn.IFS(T165="", "", T165&gt;=0.9, "OK", T165&lt;0.9, "NOK")</f>
        <v/>
      </c>
    </row>
    <row r="166" spans="3:21" ht="15.6">
      <c r="C166" s="11" t="str" cm="1">
        <f t="array" ref="C166">IFERROR(INDEX('2. ADAS issues list'!B$2:B$2070,
               MATCH(TRUE,
                     ('2. ADAS issues list'!A$2:A$2070 &amp; " - " &amp; '2. ADAS issues list'!N$2:N$2070) = TRIM(X166), 0)), "")</f>
        <v/>
      </c>
      <c r="D166" s="10" t="str" cm="1">
        <f t="array" ref="D166">IFERROR(INDEX('2. ADAS issues list'!C$2:C$2070,
               MATCH(TRIM(X166),
                     '2. ADAS issues list'!A$2:A$2070 &amp; " - " &amp; '2. ADAS issues list'!N$2:N$2070, 0)), "")</f>
        <v/>
      </c>
      <c r="E166" s="10" t="str" cm="1">
        <f t="array" ref="E166">IFERROR(INDEX('2. ADAS issues list'!D$2:D$2070,
               MATCH(TRIM(X166),
                     '2. ADAS issues list'!A$2:A$2070 &amp; " - " &amp; '2. ADAS issues list'!N$2:N$2070, 0)), "")</f>
        <v/>
      </c>
      <c r="F166" s="88" t="str" cm="1">
        <f t="array" ref="F166">IFERROR(INDEX('2. ADAS issues list'!F$2:F$2070,
               MATCH(TRIM(X166),
                     '2. ADAS issues list'!A$2:A$2070 &amp; " - " &amp; '2. ADAS issues list'!N$2:N$2070, 0)), "")</f>
        <v/>
      </c>
      <c r="G166" s="89" t="str" cm="1">
        <f t="array" ref="G166">IFERROR(INDEX('2. ADAS issues list'!G$2:G$2071,
               MATCH(TRIM(X166),
                     '2. ADAS issues list'!A$2:A$2070 &amp; " - " &amp; '2. ADAS issues list'!N$2:N$2070, 0)), "")</f>
        <v/>
      </c>
      <c r="H166" s="584" t="str" cm="1">
        <f t="array" ref="H166">IFERROR(INDEX('2. ADAS issues list'!P$2:P$2070,
               MATCH(TRIM(X166),
                     '2. ADAS issues list'!A$2:A$2070 &amp; " - " &amp; '2. ADAS issues list'!N$2:N$2070, 0)), "")</f>
        <v/>
      </c>
      <c r="I166" s="16" t="str">
        <f>IFERROR(VLOOKUP(H166,Route!$C$4:$R$66,7,0), "")</f>
        <v/>
      </c>
      <c r="J166" s="224" t="str" cm="1">
        <f t="array" ref="J166">IFERROR(INDEX('2. ADAS issues list'!N$2:N$2070,
               MATCH(TRUE,
                     INDEX(('2. ADAS issues list'!A$2:A$2070 &amp; " - " &amp; '2. ADAS issues list'!N$2:N$2070) = TRIM(X166), 0), 0)), "")</f>
        <v/>
      </c>
      <c r="K166" s="17" t="str">
        <f>IFERROR(VLOOKUP(H166,Route!$C$3:$R$66,8,0), "")</f>
        <v/>
      </c>
      <c r="L166" s="17" t="str">
        <f t="shared" si="28"/>
        <v/>
      </c>
      <c r="M166" s="17" t="str">
        <f>IFERROR(VLOOKUP(H166,Route!$C$3:$R$66,10,0), "")</f>
        <v/>
      </c>
      <c r="N166" s="17" t="str">
        <f t="shared" si="29"/>
        <v/>
      </c>
      <c r="O166" s="17" t="str">
        <f>IFERROR(VLOOKUP(H166,Route!$C$3:$R$66,12,0), "")</f>
        <v/>
      </c>
      <c r="P166" s="17" t="str">
        <f t="shared" si="30"/>
        <v/>
      </c>
      <c r="Q166" s="17" t="str">
        <f>IFERROR(VLOOKUP(H166,Route!$C$3:$R$66,14,0), "")</f>
        <v/>
      </c>
      <c r="R166" s="17" t="str">
        <f t="shared" si="31"/>
        <v/>
      </c>
      <c r="S166" s="584" t="str" cm="1">
        <f t="array" ref="S166">IFERROR(INDEX('2. ADAS issues list'!Q$2:Q$2070,
               MATCH(TRUE,
                     INDEX(('2. ADAS issues list'!A$2:A$2070 &amp; " - " &amp; '2. ADAS issues list'!N$2:N$2070) = TRIM(X166), 0), 0)), "")</f>
        <v/>
      </c>
      <c r="T166" s="592" t="str">
        <f t="shared" si="32"/>
        <v/>
      </c>
      <c r="U166" s="593" t="str" cm="1">
        <f t="array" ref="U166">_xlfn.IFS(T166="", "", T166&gt;=0.9, "OK", T166&lt;0.9, "NOK")</f>
        <v/>
      </c>
    </row>
    <row r="167" spans="3:21" ht="15.6">
      <c r="C167" s="11" t="str" cm="1">
        <f t="array" ref="C167">IFERROR(INDEX('2. ADAS issues list'!B$2:B$2070,
               MATCH(TRUE,
                     ('2. ADAS issues list'!A$2:A$2070 &amp; " - " &amp; '2. ADAS issues list'!N$2:N$2070) = TRIM(X167), 0)), "")</f>
        <v/>
      </c>
      <c r="D167" s="10" t="str" cm="1">
        <f t="array" ref="D167">IFERROR(INDEX('2. ADAS issues list'!C$2:C$2070,
               MATCH(TRIM(X167),
                     '2. ADAS issues list'!A$2:A$2070 &amp; " - " &amp; '2. ADAS issues list'!N$2:N$2070, 0)), "")</f>
        <v/>
      </c>
      <c r="E167" s="10" t="str" cm="1">
        <f t="array" ref="E167">IFERROR(INDEX('2. ADAS issues list'!D$2:D$2070,
               MATCH(TRIM(X167),
                     '2. ADAS issues list'!A$2:A$2070 &amp; " - " &amp; '2. ADAS issues list'!N$2:N$2070, 0)), "")</f>
        <v/>
      </c>
      <c r="F167" s="88" t="str" cm="1">
        <f t="array" ref="F167">IFERROR(INDEX('2. ADAS issues list'!F$2:F$2070,
               MATCH(TRIM(X167),
                     '2. ADAS issues list'!A$2:A$2070 &amp; " - " &amp; '2. ADAS issues list'!N$2:N$2070, 0)), "")</f>
        <v/>
      </c>
      <c r="G167" s="89" t="str" cm="1">
        <f t="array" ref="G167">IFERROR(INDEX('2. ADAS issues list'!G$2:G$2071,
               MATCH(TRIM(X167),
                     '2. ADAS issues list'!A$2:A$2070 &amp; " - " &amp; '2. ADAS issues list'!N$2:N$2070, 0)), "")</f>
        <v/>
      </c>
      <c r="H167" s="584" t="str" cm="1">
        <f t="array" ref="H167">IFERROR(INDEX('2. ADAS issues list'!P$2:P$2070,
               MATCH(TRIM(X167),
                     '2. ADAS issues list'!A$2:A$2070 &amp; " - " &amp; '2. ADAS issues list'!N$2:N$2070, 0)), "")</f>
        <v/>
      </c>
      <c r="I167" s="16" t="str">
        <f>IFERROR(VLOOKUP(H167,Route!$C$4:$R$66,7,0), "")</f>
        <v/>
      </c>
      <c r="J167" s="224" t="str" cm="1">
        <f t="array" ref="J167">IFERROR(INDEX('2. ADAS issues list'!N$2:N$2070,
               MATCH(TRUE,
                     INDEX(('2. ADAS issues list'!A$2:A$2070 &amp; " - " &amp; '2. ADAS issues list'!N$2:N$2070) = TRIM(X167), 0), 0)), "")</f>
        <v/>
      </c>
      <c r="K167" s="17" t="str">
        <f>IFERROR(VLOOKUP(H167,Route!$C$3:$R$66,8,0), "")</f>
        <v/>
      </c>
      <c r="L167" s="17" t="str">
        <f t="shared" si="28"/>
        <v/>
      </c>
      <c r="M167" s="17" t="str">
        <f>IFERROR(VLOOKUP(H167,Route!$C$3:$R$66,10,0), "")</f>
        <v/>
      </c>
      <c r="N167" s="17" t="str">
        <f t="shared" si="29"/>
        <v/>
      </c>
      <c r="O167" s="17" t="str">
        <f>IFERROR(VLOOKUP(H167,Route!$C$3:$R$66,12,0), "")</f>
        <v/>
      </c>
      <c r="P167" s="17" t="str">
        <f t="shared" si="30"/>
        <v/>
      </c>
      <c r="Q167" s="17" t="str">
        <f>IFERROR(VLOOKUP(H167,Route!$C$3:$R$66,14,0), "")</f>
        <v/>
      </c>
      <c r="R167" s="17" t="str">
        <f t="shared" si="31"/>
        <v/>
      </c>
      <c r="S167" s="584" t="str" cm="1">
        <f t="array" ref="S167">IFERROR(INDEX('2. ADAS issues list'!Q$2:Q$2070,
               MATCH(TRUE,
                     INDEX(('2. ADAS issues list'!A$2:A$2070 &amp; " - " &amp; '2. ADAS issues list'!N$2:N$2070) = TRIM(X167), 0), 0)), "")</f>
        <v/>
      </c>
      <c r="T167" s="592" t="str">
        <f t="shared" si="32"/>
        <v/>
      </c>
      <c r="U167" s="593" t="str" cm="1">
        <f t="array" ref="U167">_xlfn.IFS(T167="", "", T167&gt;=0.9, "OK", T167&lt;0.9, "NOK")</f>
        <v/>
      </c>
    </row>
    <row r="168" spans="3:21" ht="15.6">
      <c r="C168" s="11" t="str" cm="1">
        <f t="array" ref="C168">IFERROR(INDEX('2. ADAS issues list'!B$2:B$2070,
               MATCH(TRUE,
                     ('2. ADAS issues list'!A$2:A$2070 &amp; " - " &amp; '2. ADAS issues list'!N$2:N$2070) = TRIM(X168), 0)), "")</f>
        <v/>
      </c>
      <c r="D168" s="10" t="str" cm="1">
        <f t="array" ref="D168">IFERROR(INDEX('2. ADAS issues list'!C$2:C$2070,
               MATCH(TRIM(X168),
                     '2. ADAS issues list'!A$2:A$2070 &amp; " - " &amp; '2. ADAS issues list'!N$2:N$2070, 0)), "")</f>
        <v/>
      </c>
      <c r="E168" s="10" t="str" cm="1">
        <f t="array" ref="E168">IFERROR(INDEX('2. ADAS issues list'!D$2:D$2070,
               MATCH(TRIM(X168),
                     '2. ADAS issues list'!A$2:A$2070 &amp; " - " &amp; '2. ADAS issues list'!N$2:N$2070, 0)), "")</f>
        <v/>
      </c>
      <c r="F168" s="88" t="str" cm="1">
        <f t="array" ref="F168">IFERROR(INDEX('2. ADAS issues list'!F$2:F$2070,
               MATCH(TRIM(X168),
                     '2. ADAS issues list'!A$2:A$2070 &amp; " - " &amp; '2. ADAS issues list'!N$2:N$2070, 0)), "")</f>
        <v/>
      </c>
      <c r="G168" s="89" t="str" cm="1">
        <f t="array" ref="G168">IFERROR(INDEX('2. ADAS issues list'!G$2:G$2071,
               MATCH(TRIM(X168),
                     '2. ADAS issues list'!A$2:A$2070 &amp; " - " &amp; '2. ADAS issues list'!N$2:N$2070, 0)), "")</f>
        <v/>
      </c>
      <c r="H168" s="584" t="str" cm="1">
        <f t="array" ref="H168">IFERROR(INDEX('2. ADAS issues list'!P$2:P$2070,
               MATCH(TRIM(X168),
                     '2. ADAS issues list'!A$2:A$2070 &amp; " - " &amp; '2. ADAS issues list'!N$2:N$2070, 0)), "")</f>
        <v/>
      </c>
      <c r="I168" s="16" t="str">
        <f>IFERROR(VLOOKUP(H168,Route!$C$4:$R$66,7,0), "")</f>
        <v/>
      </c>
      <c r="J168" s="224" t="str" cm="1">
        <f t="array" ref="J168">IFERROR(INDEX('2. ADAS issues list'!N$2:N$2070,
               MATCH(TRUE,
                     INDEX(('2. ADAS issues list'!A$2:A$2070 &amp; " - " &amp; '2. ADAS issues list'!N$2:N$2070) = TRIM(X168), 0), 0)), "")</f>
        <v/>
      </c>
      <c r="K168" s="17" t="str">
        <f>IFERROR(VLOOKUP(H168,Route!$C$3:$R$66,8,0), "")</f>
        <v/>
      </c>
      <c r="L168" s="17" t="str">
        <f t="shared" si="28"/>
        <v/>
      </c>
      <c r="M168" s="17" t="str">
        <f>IFERROR(VLOOKUP(H168,Route!$C$3:$R$66,10,0), "")</f>
        <v/>
      </c>
      <c r="N168" s="17" t="str">
        <f t="shared" si="29"/>
        <v/>
      </c>
      <c r="O168" s="17" t="str">
        <f>IFERROR(VLOOKUP(H168,Route!$C$3:$R$66,12,0), "")</f>
        <v/>
      </c>
      <c r="P168" s="17" t="str">
        <f t="shared" si="30"/>
        <v/>
      </c>
      <c r="Q168" s="17" t="str">
        <f>IFERROR(VLOOKUP(H168,Route!$C$3:$R$66,14,0), "")</f>
        <v/>
      </c>
      <c r="R168" s="17" t="str">
        <f t="shared" si="31"/>
        <v/>
      </c>
      <c r="S168" s="584" t="str" cm="1">
        <f t="array" ref="S168">IFERROR(INDEX('2. ADAS issues list'!Q$2:Q$2070,
               MATCH(TRUE,
                     INDEX(('2. ADAS issues list'!A$2:A$2070 &amp; " - " &amp; '2. ADAS issues list'!N$2:N$2070) = TRIM(X168), 0), 0)), "")</f>
        <v/>
      </c>
      <c r="T168" s="592" t="str">
        <f t="shared" si="32"/>
        <v/>
      </c>
      <c r="U168" s="593" t="str" cm="1">
        <f t="array" ref="U168">_xlfn.IFS(T168="", "", T168&gt;=0.9, "OK", T168&lt;0.9, "NOK")</f>
        <v/>
      </c>
    </row>
    <row r="169" spans="3:21" ht="15.6">
      <c r="C169" s="11" t="str" cm="1">
        <f t="array" ref="C169">IFERROR(INDEX('2. ADAS issues list'!B$2:B$2070,
               MATCH(TRUE,
                     ('2. ADAS issues list'!A$2:A$2070 &amp; " - " &amp; '2. ADAS issues list'!N$2:N$2070) = TRIM(X169), 0)), "")</f>
        <v/>
      </c>
      <c r="D169" s="10" t="str" cm="1">
        <f t="array" ref="D169">IFERROR(INDEX('2. ADAS issues list'!C$2:C$2070,
               MATCH(TRIM(X169),
                     '2. ADAS issues list'!A$2:A$2070 &amp; " - " &amp; '2. ADAS issues list'!N$2:N$2070, 0)), "")</f>
        <v/>
      </c>
      <c r="E169" s="10" t="str" cm="1">
        <f t="array" ref="E169">IFERROR(INDEX('2. ADAS issues list'!D$2:D$2070,
               MATCH(TRIM(X169),
                     '2. ADAS issues list'!A$2:A$2070 &amp; " - " &amp; '2. ADAS issues list'!N$2:N$2070, 0)), "")</f>
        <v/>
      </c>
      <c r="F169" s="88" t="str" cm="1">
        <f t="array" ref="F169">IFERROR(INDEX('2. ADAS issues list'!F$2:F$2070,
               MATCH(TRIM(X169),
                     '2. ADAS issues list'!A$2:A$2070 &amp; " - " &amp; '2. ADAS issues list'!N$2:N$2070, 0)), "")</f>
        <v/>
      </c>
      <c r="G169" s="89" t="str" cm="1">
        <f t="array" ref="G169">IFERROR(INDEX('2. ADAS issues list'!G$2:G$2071,
               MATCH(TRIM(X169),
                     '2. ADAS issues list'!A$2:A$2070 &amp; " - " &amp; '2. ADAS issues list'!N$2:N$2070, 0)), "")</f>
        <v/>
      </c>
      <c r="H169" s="584" t="str" cm="1">
        <f t="array" ref="H169">IFERROR(INDEX('2. ADAS issues list'!P$2:P$2070,
               MATCH(TRIM(X169),
                     '2. ADAS issues list'!A$2:A$2070 &amp; " - " &amp; '2. ADAS issues list'!N$2:N$2070, 0)), "")</f>
        <v/>
      </c>
      <c r="I169" s="16" t="str">
        <f>IFERROR(VLOOKUP(H169,Route!$C$4:$R$66,7,0), "")</f>
        <v/>
      </c>
      <c r="J169" s="224" t="str" cm="1">
        <f t="array" ref="J169">IFERROR(INDEX('2. ADAS issues list'!N$2:N$2070,
               MATCH(TRUE,
                     INDEX(('2. ADAS issues list'!A$2:A$2070 &amp; " - " &amp; '2. ADAS issues list'!N$2:N$2070) = TRIM(X169), 0), 0)), "")</f>
        <v/>
      </c>
      <c r="K169" s="17" t="str">
        <f>IFERROR(VLOOKUP(H169,Route!$C$3:$R$66,8,0), "")</f>
        <v/>
      </c>
      <c r="L169" s="17" t="str">
        <f t="shared" si="28"/>
        <v/>
      </c>
      <c r="M169" s="17" t="str">
        <f>IFERROR(VLOOKUP(H169,Route!$C$3:$R$66,10,0), "")</f>
        <v/>
      </c>
      <c r="N169" s="17" t="str">
        <f t="shared" si="29"/>
        <v/>
      </c>
      <c r="O169" s="17" t="str">
        <f>IFERROR(VLOOKUP(H169,Route!$C$3:$R$66,12,0), "")</f>
        <v/>
      </c>
      <c r="P169" s="17" t="str">
        <f t="shared" si="30"/>
        <v/>
      </c>
      <c r="Q169" s="17" t="str">
        <f>IFERROR(VLOOKUP(H169,Route!$C$3:$R$66,14,0), "")</f>
        <v/>
      </c>
      <c r="R169" s="17" t="str">
        <f t="shared" si="31"/>
        <v/>
      </c>
      <c r="S169" s="584" t="str" cm="1">
        <f t="array" ref="S169">IFERROR(INDEX('2. ADAS issues list'!Q$2:Q$2070,
               MATCH(TRUE,
                     INDEX(('2. ADAS issues list'!A$2:A$2070 &amp; " - " &amp; '2. ADAS issues list'!N$2:N$2070) = TRIM(X169), 0), 0)), "")</f>
        <v/>
      </c>
      <c r="T169" s="592" t="str">
        <f t="shared" si="32"/>
        <v/>
      </c>
      <c r="U169" s="593" t="str" cm="1">
        <f t="array" ref="U169">_xlfn.IFS(T169="", "", T169&gt;=0.9, "OK", T169&lt;0.9, "NOK")</f>
        <v/>
      </c>
    </row>
    <row r="170" spans="3:21" ht="15.6">
      <c r="C170" s="11" t="str" cm="1">
        <f t="array" ref="C170">IFERROR(INDEX('2. ADAS issues list'!B$2:B$2070,
               MATCH(TRUE,
                     ('2. ADAS issues list'!A$2:A$2070 &amp; " - " &amp; '2. ADAS issues list'!N$2:N$2070) = TRIM(X170), 0)), "")</f>
        <v/>
      </c>
      <c r="D170" s="10" t="str" cm="1">
        <f t="array" ref="D170">IFERROR(INDEX('2. ADAS issues list'!C$2:C$2070,
               MATCH(TRIM(X170),
                     '2. ADAS issues list'!A$2:A$2070 &amp; " - " &amp; '2. ADAS issues list'!N$2:N$2070, 0)), "")</f>
        <v/>
      </c>
      <c r="E170" s="10" t="str" cm="1">
        <f t="array" ref="E170">IFERROR(INDEX('2. ADAS issues list'!D$2:D$2070,
               MATCH(TRIM(X170),
                     '2. ADAS issues list'!A$2:A$2070 &amp; " - " &amp; '2. ADAS issues list'!N$2:N$2070, 0)), "")</f>
        <v/>
      </c>
      <c r="F170" s="88" t="str" cm="1">
        <f t="array" ref="F170">IFERROR(INDEX('2. ADAS issues list'!F$2:F$2070,
               MATCH(TRIM(X170),
                     '2. ADAS issues list'!A$2:A$2070 &amp; " - " &amp; '2. ADAS issues list'!N$2:N$2070, 0)), "")</f>
        <v/>
      </c>
      <c r="G170" s="89" t="str" cm="1">
        <f t="array" ref="G170">IFERROR(INDEX('2. ADAS issues list'!G$2:G$2071,
               MATCH(TRIM(X170),
                     '2. ADAS issues list'!A$2:A$2070 &amp; " - " &amp; '2. ADAS issues list'!N$2:N$2070, 0)), "")</f>
        <v/>
      </c>
      <c r="H170" s="584" t="str" cm="1">
        <f t="array" ref="H170">IFERROR(INDEX('2. ADAS issues list'!P$2:P$2070,
               MATCH(TRIM(X170),
                     '2. ADAS issues list'!A$2:A$2070 &amp; " - " &amp; '2. ADAS issues list'!N$2:N$2070, 0)), "")</f>
        <v/>
      </c>
      <c r="I170" s="16" t="str">
        <f>IFERROR(VLOOKUP(H170,Route!$C$4:$R$66,7,0), "")</f>
        <v/>
      </c>
      <c r="J170" s="224" t="str" cm="1">
        <f t="array" ref="J170">IFERROR(INDEX('2. ADAS issues list'!N$2:N$2070,
               MATCH(TRUE,
                     INDEX(('2. ADAS issues list'!A$2:A$2070 &amp; " - " &amp; '2. ADAS issues list'!N$2:N$2070) = TRIM(X170), 0), 0)), "")</f>
        <v/>
      </c>
      <c r="K170" s="17" t="str">
        <f>IFERROR(VLOOKUP(H170,Route!$C$3:$R$66,8,0), "")</f>
        <v/>
      </c>
      <c r="L170" s="17" t="str">
        <f t="shared" si="28"/>
        <v/>
      </c>
      <c r="M170" s="17" t="str">
        <f>IFERROR(VLOOKUP(H170,Route!$C$3:$R$66,10,0), "")</f>
        <v/>
      </c>
      <c r="N170" s="17" t="str">
        <f t="shared" si="29"/>
        <v/>
      </c>
      <c r="O170" s="17" t="str">
        <f>IFERROR(VLOOKUP(H170,Route!$C$3:$R$66,12,0), "")</f>
        <v/>
      </c>
      <c r="P170" s="17" t="str">
        <f t="shared" si="30"/>
        <v/>
      </c>
      <c r="Q170" s="17" t="str">
        <f>IFERROR(VLOOKUP(H170,Route!$C$3:$R$66,14,0), "")</f>
        <v/>
      </c>
      <c r="R170" s="17" t="str">
        <f t="shared" si="31"/>
        <v/>
      </c>
      <c r="S170" s="584" t="str" cm="1">
        <f t="array" ref="S170">IFERROR(INDEX('2. ADAS issues list'!Q$2:Q$2070,
               MATCH(TRUE,
                     INDEX(('2. ADAS issues list'!A$2:A$2070 &amp; " - " &amp; '2. ADAS issues list'!N$2:N$2070) = TRIM(X170), 0), 0)), "")</f>
        <v/>
      </c>
      <c r="T170" s="592" t="str">
        <f t="shared" si="32"/>
        <v/>
      </c>
      <c r="U170" s="593" t="str" cm="1">
        <f t="array" ref="U170">_xlfn.IFS(T170="", "", T170&gt;=0.9, "OK", T170&lt;0.9, "NOK")</f>
        <v/>
      </c>
    </row>
    <row r="171" spans="3:21" ht="15.6">
      <c r="C171" s="11" t="str" cm="1">
        <f t="array" ref="C171">IFERROR(INDEX('2. ADAS issues list'!B$2:B$2070,
               MATCH(TRUE,
                     ('2. ADAS issues list'!A$2:A$2070 &amp; " - " &amp; '2. ADAS issues list'!N$2:N$2070) = TRIM(X171), 0)), "")</f>
        <v/>
      </c>
      <c r="D171" s="10" t="str" cm="1">
        <f t="array" ref="D171">IFERROR(INDEX('2. ADAS issues list'!C$2:C$2070,
               MATCH(TRIM(X171),
                     '2. ADAS issues list'!A$2:A$2070 &amp; " - " &amp; '2. ADAS issues list'!N$2:N$2070, 0)), "")</f>
        <v/>
      </c>
      <c r="E171" s="10" t="str" cm="1">
        <f t="array" ref="E171">IFERROR(INDEX('2. ADAS issues list'!D$2:D$2070,
               MATCH(TRIM(X171),
                     '2. ADAS issues list'!A$2:A$2070 &amp; " - " &amp; '2. ADAS issues list'!N$2:N$2070, 0)), "")</f>
        <v/>
      </c>
      <c r="F171" s="88" t="str" cm="1">
        <f t="array" ref="F171">IFERROR(INDEX('2. ADAS issues list'!F$2:F$2070,
               MATCH(TRIM(X171),
                     '2. ADAS issues list'!A$2:A$2070 &amp; " - " &amp; '2. ADAS issues list'!N$2:N$2070, 0)), "")</f>
        <v/>
      </c>
      <c r="G171" s="89" t="str" cm="1">
        <f t="array" ref="G171">IFERROR(INDEX('2. ADAS issues list'!G$2:G$2071,
               MATCH(TRIM(X171),
                     '2. ADAS issues list'!A$2:A$2070 &amp; " - " &amp; '2. ADAS issues list'!N$2:N$2070, 0)), "")</f>
        <v/>
      </c>
      <c r="H171" s="584" t="str" cm="1">
        <f t="array" ref="H171">IFERROR(INDEX('2. ADAS issues list'!P$2:P$2070,
               MATCH(TRIM(X171),
                     '2. ADAS issues list'!A$2:A$2070 &amp; " - " &amp; '2. ADAS issues list'!N$2:N$2070, 0)), "")</f>
        <v/>
      </c>
      <c r="I171" s="16" t="str">
        <f>IFERROR(VLOOKUP(H171,Route!$C$4:$R$66,7,0), "")</f>
        <v/>
      </c>
      <c r="J171" s="224" t="str" cm="1">
        <f t="array" ref="J171">IFERROR(INDEX('2. ADAS issues list'!N$2:N$2070,
               MATCH(TRUE,
                     INDEX(('2. ADAS issues list'!A$2:A$2070 &amp; " - " &amp; '2. ADAS issues list'!N$2:N$2070) = TRIM(X171), 0), 0)), "")</f>
        <v/>
      </c>
      <c r="K171" s="17" t="str">
        <f>IFERROR(VLOOKUP(H171,Route!$C$3:$R$66,8,0), "")</f>
        <v/>
      </c>
      <c r="L171" s="17" t="str">
        <f t="shared" si="28"/>
        <v/>
      </c>
      <c r="M171" s="17" t="str">
        <f>IFERROR(VLOOKUP(H171,Route!$C$3:$R$66,10,0), "")</f>
        <v/>
      </c>
      <c r="N171" s="17" t="str">
        <f t="shared" si="29"/>
        <v/>
      </c>
      <c r="O171" s="17" t="str">
        <f>IFERROR(VLOOKUP(H171,Route!$C$3:$R$66,12,0), "")</f>
        <v/>
      </c>
      <c r="P171" s="17" t="str">
        <f t="shared" si="30"/>
        <v/>
      </c>
      <c r="Q171" s="17" t="str">
        <f>IFERROR(VLOOKUP(H171,Route!$C$3:$R$66,14,0), "")</f>
        <v/>
      </c>
      <c r="R171" s="17" t="str">
        <f t="shared" si="31"/>
        <v/>
      </c>
      <c r="S171" s="584" t="str" cm="1">
        <f t="array" ref="S171">IFERROR(INDEX('2. ADAS issues list'!Q$2:Q$2070,
               MATCH(TRUE,
                     INDEX(('2. ADAS issues list'!A$2:A$2070 &amp; " - " &amp; '2. ADAS issues list'!N$2:N$2070) = TRIM(X171), 0), 0)), "")</f>
        <v/>
      </c>
      <c r="T171" s="592" t="str">
        <f t="shared" si="32"/>
        <v/>
      </c>
      <c r="U171" s="593" t="str" cm="1">
        <f t="array" ref="U171">_xlfn.IFS(T171="", "", T171&gt;=0.9, "OK", T171&lt;0.9, "NOK")</f>
        <v/>
      </c>
    </row>
    <row r="172" spans="3:21" ht="15.6">
      <c r="C172" s="11" t="str" cm="1">
        <f t="array" ref="C172">IFERROR(INDEX('2. ADAS issues list'!B$2:B$2070,
               MATCH(TRUE,
                     ('2. ADAS issues list'!A$2:A$2070 &amp; " - " &amp; '2. ADAS issues list'!N$2:N$2070) = TRIM(X172), 0)), "")</f>
        <v/>
      </c>
      <c r="D172" s="10" t="str" cm="1">
        <f t="array" ref="D172">IFERROR(INDEX('2. ADAS issues list'!C$2:C$2070,
               MATCH(TRIM(X172),
                     '2. ADAS issues list'!A$2:A$2070 &amp; " - " &amp; '2. ADAS issues list'!N$2:N$2070, 0)), "")</f>
        <v/>
      </c>
      <c r="E172" s="10" t="str" cm="1">
        <f t="array" ref="E172">IFERROR(INDEX('2. ADAS issues list'!D$2:D$2070,
               MATCH(TRIM(X172),
                     '2. ADAS issues list'!A$2:A$2070 &amp; " - " &amp; '2. ADAS issues list'!N$2:N$2070, 0)), "")</f>
        <v/>
      </c>
      <c r="F172" s="88" t="str" cm="1">
        <f t="array" ref="F172">IFERROR(INDEX('2. ADAS issues list'!F$2:F$2070,
               MATCH(TRIM(X172),
                     '2. ADAS issues list'!A$2:A$2070 &amp; " - " &amp; '2. ADAS issues list'!N$2:N$2070, 0)), "")</f>
        <v/>
      </c>
      <c r="G172" s="89" t="str" cm="1">
        <f t="array" ref="G172">IFERROR(INDEX('2. ADAS issues list'!G$2:G$2071,
               MATCH(TRIM(X172),
                     '2. ADAS issues list'!A$2:A$2070 &amp; " - " &amp; '2. ADAS issues list'!N$2:N$2070, 0)), "")</f>
        <v/>
      </c>
      <c r="H172" s="584" t="str" cm="1">
        <f t="array" ref="H172">IFERROR(INDEX('2. ADAS issues list'!P$2:P$2070,
               MATCH(TRIM(X172),
                     '2. ADAS issues list'!A$2:A$2070 &amp; " - " &amp; '2. ADAS issues list'!N$2:N$2070, 0)), "")</f>
        <v/>
      </c>
      <c r="I172" s="16" t="str">
        <f>IFERROR(VLOOKUP(H172,Route!$C$4:$R$66,7,0), "")</f>
        <v/>
      </c>
      <c r="J172" s="224" t="str" cm="1">
        <f t="array" ref="J172">IFERROR(INDEX('2. ADAS issues list'!N$2:N$2070,
               MATCH(TRUE,
                     INDEX(('2. ADAS issues list'!A$2:A$2070 &amp; " - " &amp; '2. ADAS issues list'!N$2:N$2070) = TRIM(X172), 0), 0)), "")</f>
        <v/>
      </c>
      <c r="K172" s="17" t="str">
        <f>IFERROR(VLOOKUP(H172,Route!$C$3:$R$66,8,0), "")</f>
        <v/>
      </c>
      <c r="L172" s="17" t="str">
        <f t="shared" si="28"/>
        <v/>
      </c>
      <c r="M172" s="17" t="str">
        <f>IFERROR(VLOOKUP(H172,Route!$C$3:$R$66,10,0), "")</f>
        <v/>
      </c>
      <c r="N172" s="17" t="str">
        <f t="shared" si="29"/>
        <v/>
      </c>
      <c r="O172" s="17" t="str">
        <f>IFERROR(VLOOKUP(H172,Route!$C$3:$R$66,12,0), "")</f>
        <v/>
      </c>
      <c r="P172" s="17" t="str">
        <f t="shared" si="30"/>
        <v/>
      </c>
      <c r="Q172" s="17" t="str">
        <f>IFERROR(VLOOKUP(H172,Route!$C$3:$R$66,14,0), "")</f>
        <v/>
      </c>
      <c r="R172" s="17" t="str">
        <f t="shared" si="31"/>
        <v/>
      </c>
      <c r="S172" s="584" t="str" cm="1">
        <f t="array" ref="S172">IFERROR(INDEX('2. ADAS issues list'!Q$2:Q$2070,
               MATCH(TRUE,
                     INDEX(('2. ADAS issues list'!A$2:A$2070 &amp; " - " &amp; '2. ADAS issues list'!N$2:N$2070) = TRIM(X172), 0), 0)), "")</f>
        <v/>
      </c>
      <c r="T172" s="592" t="str">
        <f t="shared" si="32"/>
        <v/>
      </c>
      <c r="U172" s="593" t="str" cm="1">
        <f t="array" ref="U172">_xlfn.IFS(T172="", "", T172&gt;=0.9, "OK", T172&lt;0.9, "NOK")</f>
        <v/>
      </c>
    </row>
    <row r="173" spans="3:21" ht="15.6">
      <c r="C173" s="11" t="str" cm="1">
        <f t="array" ref="C173">IFERROR(INDEX('2. ADAS issues list'!B$2:B$2070,
               MATCH(TRUE,
                     ('2. ADAS issues list'!A$2:A$2070 &amp; " - " &amp; '2. ADAS issues list'!N$2:N$2070) = TRIM(X173), 0)), "")</f>
        <v/>
      </c>
      <c r="D173" s="10" t="str" cm="1">
        <f t="array" ref="D173">IFERROR(INDEX('2. ADAS issues list'!C$2:C$2070,
               MATCH(TRIM(X173),
                     '2. ADAS issues list'!A$2:A$2070 &amp; " - " &amp; '2. ADAS issues list'!N$2:N$2070, 0)), "")</f>
        <v/>
      </c>
      <c r="E173" s="10" t="str" cm="1">
        <f t="array" ref="E173">IFERROR(INDEX('2. ADAS issues list'!D$2:D$2070,
               MATCH(TRIM(X173),
                     '2. ADAS issues list'!A$2:A$2070 &amp; " - " &amp; '2. ADAS issues list'!N$2:N$2070, 0)), "")</f>
        <v/>
      </c>
      <c r="F173" s="88" t="str" cm="1">
        <f t="array" ref="F173">IFERROR(INDEX('2. ADAS issues list'!F$2:F$2070,
               MATCH(TRIM(X173),
                     '2. ADAS issues list'!A$2:A$2070 &amp; " - " &amp; '2. ADAS issues list'!N$2:N$2070, 0)), "")</f>
        <v/>
      </c>
      <c r="G173" s="89" t="str" cm="1">
        <f t="array" ref="G173">IFERROR(INDEX('2. ADAS issues list'!G$2:G$2071,
               MATCH(TRIM(X173),
                     '2. ADAS issues list'!A$2:A$2070 &amp; " - " &amp; '2. ADAS issues list'!N$2:N$2070, 0)), "")</f>
        <v/>
      </c>
      <c r="H173" s="584" t="str" cm="1">
        <f t="array" ref="H173">IFERROR(INDEX('2. ADAS issues list'!P$2:P$2070,
               MATCH(TRIM(X173),
                     '2. ADAS issues list'!A$2:A$2070 &amp; " - " &amp; '2. ADAS issues list'!N$2:N$2070, 0)), "")</f>
        <v/>
      </c>
      <c r="I173" s="16" t="str">
        <f>IFERROR(VLOOKUP(H173,Route!$C$4:$R$66,7,0), "")</f>
        <v/>
      </c>
      <c r="J173" s="224" t="str" cm="1">
        <f t="array" ref="J173">IFERROR(INDEX('2. ADAS issues list'!N$2:N$2070,
               MATCH(TRUE,
                     INDEX(('2. ADAS issues list'!A$2:A$2070 &amp; " - " &amp; '2. ADAS issues list'!N$2:N$2070) = TRIM(X173), 0), 0)), "")</f>
        <v/>
      </c>
      <c r="K173" s="17" t="str">
        <f>IFERROR(VLOOKUP(H173,Route!$C$3:$R$66,8,0), "")</f>
        <v/>
      </c>
      <c r="L173" s="17" t="str">
        <f t="shared" si="28"/>
        <v/>
      </c>
      <c r="M173" s="17" t="str">
        <f>IFERROR(VLOOKUP(H173,Route!$C$3:$R$66,10,0), "")</f>
        <v/>
      </c>
      <c r="N173" s="17" t="str">
        <f t="shared" si="29"/>
        <v/>
      </c>
      <c r="O173" s="17" t="str">
        <f>IFERROR(VLOOKUP(H173,Route!$C$3:$R$66,12,0), "")</f>
        <v/>
      </c>
      <c r="P173" s="17" t="str">
        <f t="shared" si="30"/>
        <v/>
      </c>
      <c r="Q173" s="17" t="str">
        <f>IFERROR(VLOOKUP(H173,Route!$C$3:$R$66,14,0), "")</f>
        <v/>
      </c>
      <c r="R173" s="17" t="str">
        <f t="shared" si="31"/>
        <v/>
      </c>
      <c r="S173" s="584" t="str" cm="1">
        <f t="array" ref="S173">IFERROR(INDEX('2. ADAS issues list'!Q$2:Q$2070,
               MATCH(TRUE,
                     INDEX(('2. ADAS issues list'!A$2:A$2070 &amp; " - " &amp; '2. ADAS issues list'!N$2:N$2070) = TRIM(X173), 0), 0)), "")</f>
        <v/>
      </c>
      <c r="T173" s="592" t="str">
        <f t="shared" si="32"/>
        <v/>
      </c>
      <c r="U173" s="593" t="str" cm="1">
        <f t="array" ref="U173">_xlfn.IFS(T173="", "", T173&gt;=0.9, "OK", T173&lt;0.9, "NOK")</f>
        <v/>
      </c>
    </row>
    <row r="174" spans="3:21" ht="15.6">
      <c r="C174" s="11" t="str" cm="1">
        <f t="array" ref="C174">IFERROR(INDEX('2. ADAS issues list'!B$2:B$2070,
               MATCH(TRUE,
                     ('2. ADAS issues list'!A$2:A$2070 &amp; " - " &amp; '2. ADAS issues list'!N$2:N$2070) = TRIM(X174), 0)), "")</f>
        <v/>
      </c>
      <c r="D174" s="10" t="str" cm="1">
        <f t="array" ref="D174">IFERROR(INDEX('2. ADAS issues list'!C$2:C$2070,
               MATCH(TRIM(X174),
                     '2. ADAS issues list'!A$2:A$2070 &amp; " - " &amp; '2. ADAS issues list'!N$2:N$2070, 0)), "")</f>
        <v/>
      </c>
      <c r="E174" s="10" t="str" cm="1">
        <f t="array" ref="E174">IFERROR(INDEX('2. ADAS issues list'!D$2:D$2070,
               MATCH(TRIM(X174),
                     '2. ADAS issues list'!A$2:A$2070 &amp; " - " &amp; '2. ADAS issues list'!N$2:N$2070, 0)), "")</f>
        <v/>
      </c>
      <c r="F174" s="88" t="str" cm="1">
        <f t="array" ref="F174">IFERROR(INDEX('2. ADAS issues list'!F$2:F$2070,
               MATCH(TRIM(X174),
                     '2. ADAS issues list'!A$2:A$2070 &amp; " - " &amp; '2. ADAS issues list'!N$2:N$2070, 0)), "")</f>
        <v/>
      </c>
      <c r="G174" s="89" t="str" cm="1">
        <f t="array" ref="G174">IFERROR(INDEX('2. ADAS issues list'!G$2:G$2071,
               MATCH(TRIM(X174),
                     '2. ADAS issues list'!A$2:A$2070 &amp; " - " &amp; '2. ADAS issues list'!N$2:N$2070, 0)), "")</f>
        <v/>
      </c>
      <c r="H174" s="584" t="str" cm="1">
        <f t="array" ref="H174">IFERROR(INDEX('2. ADAS issues list'!P$2:P$2070,
               MATCH(TRIM(X174),
                     '2. ADAS issues list'!A$2:A$2070 &amp; " - " &amp; '2. ADAS issues list'!N$2:N$2070, 0)), "")</f>
        <v/>
      </c>
      <c r="I174" s="16" t="str">
        <f>IFERROR(VLOOKUP(H174,Route!$C$4:$R$66,7,0), "")</f>
        <v/>
      </c>
      <c r="J174" s="224" t="str" cm="1">
        <f t="array" ref="J174">IFERROR(INDEX('2. ADAS issues list'!N$2:N$2070,
               MATCH(TRUE,
                     INDEX(('2. ADAS issues list'!A$2:A$2070 &amp; " - " &amp; '2. ADAS issues list'!N$2:N$2070) = TRIM(X174), 0), 0)), "")</f>
        <v/>
      </c>
      <c r="K174" s="17" t="str">
        <f>IFERROR(VLOOKUP(H174,Route!$C$3:$R$66,8,0), "")</f>
        <v/>
      </c>
      <c r="L174" s="17" t="str">
        <f t="shared" si="28"/>
        <v/>
      </c>
      <c r="M174" s="17" t="str">
        <f>IFERROR(VLOOKUP(H174,Route!$C$3:$R$66,10,0), "")</f>
        <v/>
      </c>
      <c r="N174" s="17" t="str">
        <f t="shared" si="29"/>
        <v/>
      </c>
      <c r="O174" s="17" t="str">
        <f>IFERROR(VLOOKUP(H174,Route!$C$3:$R$66,12,0), "")</f>
        <v/>
      </c>
      <c r="P174" s="17" t="str">
        <f t="shared" si="30"/>
        <v/>
      </c>
      <c r="Q174" s="17" t="str">
        <f>IFERROR(VLOOKUP(H174,Route!$C$3:$R$66,14,0), "")</f>
        <v/>
      </c>
      <c r="R174" s="17" t="str">
        <f t="shared" si="31"/>
        <v/>
      </c>
      <c r="S174" s="584" t="str" cm="1">
        <f t="array" ref="S174">IFERROR(INDEX('2. ADAS issues list'!Q$2:Q$2070,
               MATCH(TRUE,
                     INDEX(('2. ADAS issues list'!A$2:A$2070 &amp; " - " &amp; '2. ADAS issues list'!N$2:N$2070) = TRIM(X174), 0), 0)), "")</f>
        <v/>
      </c>
      <c r="T174" s="592" t="str">
        <f t="shared" si="32"/>
        <v/>
      </c>
      <c r="U174" s="593" t="str" cm="1">
        <f t="array" ref="U174">_xlfn.IFS(T174="", "", T174&gt;=0.9, "OK", T174&lt;0.9, "NOK")</f>
        <v/>
      </c>
    </row>
    <row r="175" spans="3:21" ht="15.6">
      <c r="C175" s="11" t="str" cm="1">
        <f t="array" ref="C175">IFERROR(INDEX('2. ADAS issues list'!B$2:B$2070,
               MATCH(TRUE,
                     ('2. ADAS issues list'!A$2:A$2070 &amp; " - " &amp; '2. ADAS issues list'!N$2:N$2070) = TRIM(X175), 0)), "")</f>
        <v/>
      </c>
      <c r="D175" s="10" t="str" cm="1">
        <f t="array" ref="D175">IFERROR(INDEX('2. ADAS issues list'!C$2:C$2070,
               MATCH(TRIM(X175),
                     '2. ADAS issues list'!A$2:A$2070 &amp; " - " &amp; '2. ADAS issues list'!N$2:N$2070, 0)), "")</f>
        <v/>
      </c>
      <c r="E175" s="10" t="str" cm="1">
        <f t="array" ref="E175">IFERROR(INDEX('2. ADAS issues list'!D$2:D$2070,
               MATCH(TRIM(X175),
                     '2. ADAS issues list'!A$2:A$2070 &amp; " - " &amp; '2. ADAS issues list'!N$2:N$2070, 0)), "")</f>
        <v/>
      </c>
      <c r="F175" s="88" t="str" cm="1">
        <f t="array" ref="F175">IFERROR(INDEX('2. ADAS issues list'!F$2:F$2070,
               MATCH(TRIM(X175),
                     '2. ADAS issues list'!A$2:A$2070 &amp; " - " &amp; '2. ADAS issues list'!N$2:N$2070, 0)), "")</f>
        <v/>
      </c>
      <c r="G175" s="89" t="str" cm="1">
        <f t="array" ref="G175">IFERROR(INDEX('2. ADAS issues list'!G$2:G$2071,
               MATCH(TRIM(X175),
                     '2. ADAS issues list'!A$2:A$2070 &amp; " - " &amp; '2. ADAS issues list'!N$2:N$2070, 0)), "")</f>
        <v/>
      </c>
      <c r="H175" s="584" t="str" cm="1">
        <f t="array" ref="H175">IFERROR(INDEX('2. ADAS issues list'!P$2:P$2070,
               MATCH(TRIM(X175),
                     '2. ADAS issues list'!A$2:A$2070 &amp; " - " &amp; '2. ADAS issues list'!N$2:N$2070, 0)), "")</f>
        <v/>
      </c>
      <c r="I175" s="16" t="str">
        <f>IFERROR(VLOOKUP(H175,Route!$C$4:$R$66,7,0), "")</f>
        <v/>
      </c>
      <c r="J175" s="224" t="str" cm="1">
        <f t="array" ref="J175">IFERROR(INDEX('2. ADAS issues list'!N$2:N$2070,
               MATCH(TRUE,
                     INDEX(('2. ADAS issues list'!A$2:A$2070 &amp; " - " &amp; '2. ADAS issues list'!N$2:N$2070) = TRIM(X175), 0), 0)), "")</f>
        <v/>
      </c>
      <c r="K175" s="17" t="str">
        <f>IFERROR(VLOOKUP(H175,Route!$C$3:$R$66,8,0), "")</f>
        <v/>
      </c>
      <c r="L175" s="17" t="str">
        <f t="shared" si="28"/>
        <v/>
      </c>
      <c r="M175" s="17" t="str">
        <f>IFERROR(VLOOKUP(H175,Route!$C$3:$R$66,10,0), "")</f>
        <v/>
      </c>
      <c r="N175" s="17" t="str">
        <f t="shared" si="29"/>
        <v/>
      </c>
      <c r="O175" s="17" t="str">
        <f>IFERROR(VLOOKUP(H175,Route!$C$3:$R$66,12,0), "")</f>
        <v/>
      </c>
      <c r="P175" s="17" t="str">
        <f t="shared" si="30"/>
        <v/>
      </c>
      <c r="Q175" s="17" t="str">
        <f>IFERROR(VLOOKUP(H175,Route!$C$3:$R$66,14,0), "")</f>
        <v/>
      </c>
      <c r="R175" s="17" t="str">
        <f t="shared" si="31"/>
        <v/>
      </c>
      <c r="S175" s="584" t="str" cm="1">
        <f t="array" ref="S175">IFERROR(INDEX('2. ADAS issues list'!Q$2:Q$2070,
               MATCH(TRUE,
                     INDEX(('2. ADAS issues list'!A$2:A$2070 &amp; " - " &amp; '2. ADAS issues list'!N$2:N$2070) = TRIM(X175), 0), 0)), "")</f>
        <v/>
      </c>
      <c r="T175" s="592" t="str">
        <f t="shared" si="32"/>
        <v/>
      </c>
      <c r="U175" s="593" t="str" cm="1">
        <f t="array" ref="U175">_xlfn.IFS(T175="", "", T175&gt;=0.9, "OK", T175&lt;0.9, "NOK")</f>
        <v/>
      </c>
    </row>
    <row r="176" spans="3:21" ht="15.6">
      <c r="C176" s="11" t="str" cm="1">
        <f t="array" ref="C176">IFERROR(INDEX('2. ADAS issues list'!B$2:B$2070,
               MATCH(TRUE,
                     ('2. ADAS issues list'!A$2:A$2070 &amp; " - " &amp; '2. ADAS issues list'!N$2:N$2070) = TRIM(X176), 0)), "")</f>
        <v/>
      </c>
      <c r="D176" s="10" t="str" cm="1">
        <f t="array" ref="D176">IFERROR(INDEX('2. ADAS issues list'!C$2:C$2070,
               MATCH(TRIM(X176),
                     '2. ADAS issues list'!A$2:A$2070 &amp; " - " &amp; '2. ADAS issues list'!N$2:N$2070, 0)), "")</f>
        <v/>
      </c>
      <c r="E176" s="10" t="str" cm="1">
        <f t="array" ref="E176">IFERROR(INDEX('2. ADAS issues list'!D$2:D$2070,
               MATCH(TRIM(X176),
                     '2. ADAS issues list'!A$2:A$2070 &amp; " - " &amp; '2. ADAS issues list'!N$2:N$2070, 0)), "")</f>
        <v/>
      </c>
      <c r="F176" s="88" t="str" cm="1">
        <f t="array" ref="F176">IFERROR(INDEX('2. ADAS issues list'!F$2:F$2070,
               MATCH(TRIM(X176),
                     '2. ADAS issues list'!A$2:A$2070 &amp; " - " &amp; '2. ADAS issues list'!N$2:N$2070, 0)), "")</f>
        <v/>
      </c>
      <c r="G176" s="89" t="str" cm="1">
        <f t="array" ref="G176">IFERROR(INDEX('2. ADAS issues list'!G$2:G$2071,
               MATCH(TRIM(X176),
                     '2. ADAS issues list'!A$2:A$2070 &amp; " - " &amp; '2. ADAS issues list'!N$2:N$2070, 0)), "")</f>
        <v/>
      </c>
      <c r="H176" s="584" t="str" cm="1">
        <f t="array" ref="H176">IFERROR(INDEX('2. ADAS issues list'!P$2:P$2070,
               MATCH(TRIM(X176),
                     '2. ADAS issues list'!A$2:A$2070 &amp; " - " &amp; '2. ADAS issues list'!N$2:N$2070, 0)), "")</f>
        <v/>
      </c>
      <c r="I176" s="16" t="str">
        <f>IFERROR(VLOOKUP(H176,Route!$C$4:$R$66,7,0), "")</f>
        <v/>
      </c>
      <c r="J176" s="224" t="str" cm="1">
        <f t="array" ref="J176">IFERROR(INDEX('2. ADAS issues list'!N$2:N$2070,
               MATCH(TRUE,
                     INDEX(('2. ADAS issues list'!A$2:A$2070 &amp; " - " &amp; '2. ADAS issues list'!N$2:N$2070) = TRIM(X176), 0), 0)), "")</f>
        <v/>
      </c>
      <c r="K176" s="17" t="str">
        <f>IFERROR(VLOOKUP(H176,Route!$C$3:$R$66,8,0), "")</f>
        <v/>
      </c>
      <c r="L176" s="17" t="str">
        <f t="shared" si="28"/>
        <v/>
      </c>
      <c r="M176" s="17" t="str">
        <f>IFERROR(VLOOKUP(H176,Route!$C$3:$R$66,10,0), "")</f>
        <v/>
      </c>
      <c r="N176" s="17" t="str">
        <f t="shared" si="29"/>
        <v/>
      </c>
      <c r="O176" s="17" t="str">
        <f>IFERROR(VLOOKUP(H176,Route!$C$3:$R$66,12,0), "")</f>
        <v/>
      </c>
      <c r="P176" s="17" t="str">
        <f t="shared" si="30"/>
        <v/>
      </c>
      <c r="Q176" s="17" t="str">
        <f>IFERROR(VLOOKUP(H176,Route!$C$3:$R$66,14,0), "")</f>
        <v/>
      </c>
      <c r="R176" s="17" t="str">
        <f t="shared" si="31"/>
        <v/>
      </c>
      <c r="S176" s="584" t="str" cm="1">
        <f t="array" ref="S176">IFERROR(INDEX('2. ADAS issues list'!Q$2:Q$2070,
               MATCH(TRUE,
                     INDEX(('2. ADAS issues list'!A$2:A$2070 &amp; " - " &amp; '2. ADAS issues list'!N$2:N$2070) = TRIM(X176), 0), 0)), "")</f>
        <v/>
      </c>
      <c r="T176" s="592" t="str">
        <f t="shared" si="32"/>
        <v/>
      </c>
      <c r="U176" s="593" t="str" cm="1">
        <f t="array" ref="U176">_xlfn.IFS(T176="", "", T176&gt;=0.9, "OK", T176&lt;0.9, "NOK")</f>
        <v/>
      </c>
    </row>
    <row r="177" spans="3:21" ht="15.6">
      <c r="C177" s="11" t="str" cm="1">
        <f t="array" ref="C177">IFERROR(INDEX('2. ADAS issues list'!B$2:B$2070,
               MATCH(TRUE,
                     ('2. ADAS issues list'!A$2:A$2070 &amp; " - " &amp; '2. ADAS issues list'!N$2:N$2070) = TRIM(X177), 0)), "")</f>
        <v/>
      </c>
      <c r="D177" s="10" t="str" cm="1">
        <f t="array" ref="D177">IFERROR(INDEX('2. ADAS issues list'!C$2:C$2070,
               MATCH(TRIM(X177),
                     '2. ADAS issues list'!A$2:A$2070 &amp; " - " &amp; '2. ADAS issues list'!N$2:N$2070, 0)), "")</f>
        <v/>
      </c>
      <c r="E177" s="10" t="str" cm="1">
        <f t="array" ref="E177">IFERROR(INDEX('2. ADAS issues list'!D$2:D$2070,
               MATCH(TRIM(X177),
                     '2. ADAS issues list'!A$2:A$2070 &amp; " - " &amp; '2. ADAS issues list'!N$2:N$2070, 0)), "")</f>
        <v/>
      </c>
      <c r="F177" s="88" t="str" cm="1">
        <f t="array" ref="F177">IFERROR(INDEX('2. ADAS issues list'!F$2:F$2070,
               MATCH(TRIM(X177),
                     '2. ADAS issues list'!A$2:A$2070 &amp; " - " &amp; '2. ADAS issues list'!N$2:N$2070, 0)), "")</f>
        <v/>
      </c>
      <c r="G177" s="89" t="str" cm="1">
        <f t="array" ref="G177">IFERROR(INDEX('2. ADAS issues list'!G$2:G$2071,
               MATCH(TRIM(X177),
                     '2. ADAS issues list'!A$2:A$2070 &amp; " - " &amp; '2. ADAS issues list'!N$2:N$2070, 0)), "")</f>
        <v/>
      </c>
      <c r="H177" s="584" t="str" cm="1">
        <f t="array" ref="H177">IFERROR(INDEX('2. ADAS issues list'!P$2:P$2070,
               MATCH(TRIM(X177),
                     '2. ADAS issues list'!A$2:A$2070 &amp; " - " &amp; '2. ADAS issues list'!N$2:N$2070, 0)), "")</f>
        <v/>
      </c>
      <c r="I177" s="16" t="str">
        <f>IFERROR(VLOOKUP(H177,Route!$C$4:$R$66,7,0), "")</f>
        <v/>
      </c>
      <c r="J177" s="224" t="str" cm="1">
        <f t="array" ref="J177">IFERROR(INDEX('2. ADAS issues list'!N$2:N$2070,
               MATCH(TRUE,
                     INDEX(('2. ADAS issues list'!A$2:A$2070 &amp; " - " &amp; '2. ADAS issues list'!N$2:N$2070) = TRIM(X177), 0), 0)), "")</f>
        <v/>
      </c>
      <c r="K177" s="17" t="str">
        <f>IFERROR(VLOOKUP(H177,Route!$C$3:$R$66,8,0), "")</f>
        <v/>
      </c>
      <c r="L177" s="17" t="str">
        <f t="shared" si="28"/>
        <v/>
      </c>
      <c r="M177" s="17" t="str">
        <f>IFERROR(VLOOKUP(H177,Route!$C$3:$R$66,10,0), "")</f>
        <v/>
      </c>
      <c r="N177" s="17" t="str">
        <f t="shared" si="29"/>
        <v/>
      </c>
      <c r="O177" s="17" t="str">
        <f>IFERROR(VLOOKUP(H177,Route!$C$3:$R$66,12,0), "")</f>
        <v/>
      </c>
      <c r="P177" s="17" t="str">
        <f t="shared" si="30"/>
        <v/>
      </c>
      <c r="Q177" s="17" t="str">
        <f>IFERROR(VLOOKUP(H177,Route!$C$3:$R$66,14,0), "")</f>
        <v/>
      </c>
      <c r="R177" s="17" t="str">
        <f t="shared" si="31"/>
        <v/>
      </c>
      <c r="S177" s="584" t="str" cm="1">
        <f t="array" ref="S177">IFERROR(INDEX('2. ADAS issues list'!Q$2:Q$2070,
               MATCH(TRUE,
                     INDEX(('2. ADAS issues list'!A$2:A$2070 &amp; " - " &amp; '2. ADAS issues list'!N$2:N$2070) = TRIM(X177), 0), 0)), "")</f>
        <v/>
      </c>
      <c r="T177" s="592" t="str">
        <f t="shared" si="32"/>
        <v/>
      </c>
      <c r="U177" s="593" t="str" cm="1">
        <f t="array" ref="U177">_xlfn.IFS(T177="", "", T177&gt;=0.9, "OK", T177&lt;0.9, "NOK")</f>
        <v/>
      </c>
    </row>
    <row r="178" spans="3:21" ht="15.6">
      <c r="C178" s="11" t="str" cm="1">
        <f t="array" ref="C178">IFERROR(INDEX('2. ADAS issues list'!B$2:B$2070,
               MATCH(TRUE,
                     ('2. ADAS issues list'!A$2:A$2070 &amp; " - " &amp; '2. ADAS issues list'!N$2:N$2070) = TRIM(X178), 0)), "")</f>
        <v/>
      </c>
      <c r="D178" s="10" t="str" cm="1">
        <f t="array" ref="D178">IFERROR(INDEX('2. ADAS issues list'!C$2:C$2070,
               MATCH(TRIM(X178),
                     '2. ADAS issues list'!A$2:A$2070 &amp; " - " &amp; '2. ADAS issues list'!N$2:N$2070, 0)), "")</f>
        <v/>
      </c>
      <c r="E178" s="10" t="str" cm="1">
        <f t="array" ref="E178">IFERROR(INDEX('2. ADAS issues list'!D$2:D$2070,
               MATCH(TRIM(X178),
                     '2. ADAS issues list'!A$2:A$2070 &amp; " - " &amp; '2. ADAS issues list'!N$2:N$2070, 0)), "")</f>
        <v/>
      </c>
      <c r="F178" s="88" t="str" cm="1">
        <f t="array" ref="F178">IFERROR(INDEX('2. ADAS issues list'!F$2:F$2070,
               MATCH(TRIM(X178),
                     '2. ADAS issues list'!A$2:A$2070 &amp; " - " &amp; '2. ADAS issues list'!N$2:N$2070, 0)), "")</f>
        <v/>
      </c>
      <c r="G178" s="89" t="str" cm="1">
        <f t="array" ref="G178">IFERROR(INDEX('2. ADAS issues list'!G$2:G$2071,
               MATCH(TRIM(X178),
                     '2. ADAS issues list'!A$2:A$2070 &amp; " - " &amp; '2. ADAS issues list'!N$2:N$2070, 0)), "")</f>
        <v/>
      </c>
      <c r="H178" s="584" t="str" cm="1">
        <f t="array" ref="H178">IFERROR(INDEX('2. ADAS issues list'!P$2:P$2070,
               MATCH(TRIM(X178),
                     '2. ADAS issues list'!A$2:A$2070 &amp; " - " &amp; '2. ADAS issues list'!N$2:N$2070, 0)), "")</f>
        <v/>
      </c>
      <c r="I178" s="16" t="str">
        <f>IFERROR(VLOOKUP(H178,Route!$C$4:$R$66,7,0), "")</f>
        <v/>
      </c>
      <c r="J178" s="224" t="str" cm="1">
        <f t="array" ref="J178">IFERROR(INDEX('2. ADAS issues list'!N$2:N$2070,
               MATCH(TRUE,
                     INDEX(('2. ADAS issues list'!A$2:A$2070 &amp; " - " &amp; '2. ADAS issues list'!N$2:N$2070) = TRIM(X178), 0), 0)), "")</f>
        <v/>
      </c>
      <c r="K178" s="17" t="str">
        <f>IFERROR(VLOOKUP(H178,Route!$C$3:$R$66,8,0), "")</f>
        <v/>
      </c>
      <c r="L178" s="17" t="str">
        <f t="shared" si="28"/>
        <v/>
      </c>
      <c r="M178" s="17" t="str">
        <f>IFERROR(VLOOKUP(H178,Route!$C$3:$R$66,10,0), "")</f>
        <v/>
      </c>
      <c r="N178" s="17" t="str">
        <f t="shared" si="29"/>
        <v/>
      </c>
      <c r="O178" s="17" t="str">
        <f>IFERROR(VLOOKUP(H178,Route!$C$3:$R$66,12,0), "")</f>
        <v/>
      </c>
      <c r="P178" s="17" t="str">
        <f t="shared" si="30"/>
        <v/>
      </c>
      <c r="Q178" s="17" t="str">
        <f>IFERROR(VLOOKUP(H178,Route!$C$3:$R$66,14,0), "")</f>
        <v/>
      </c>
      <c r="R178" s="17" t="str">
        <f t="shared" si="31"/>
        <v/>
      </c>
      <c r="S178" s="584" t="str" cm="1">
        <f t="array" ref="S178">IFERROR(INDEX('2. ADAS issues list'!Q$2:Q$2070,
               MATCH(TRUE,
                     INDEX(('2. ADAS issues list'!A$2:A$2070 &amp; " - " &amp; '2. ADAS issues list'!N$2:N$2070) = TRIM(X178), 0), 0)), "")</f>
        <v/>
      </c>
      <c r="T178" s="592" t="str">
        <f t="shared" si="32"/>
        <v/>
      </c>
      <c r="U178" s="593" t="str" cm="1">
        <f t="array" ref="U178">_xlfn.IFS(T178="", "", T178&gt;=0.9, "OK", T178&lt;0.9, "NOK")</f>
        <v/>
      </c>
    </row>
    <row r="179" spans="3:21" ht="15.6">
      <c r="C179" s="11" t="str" cm="1">
        <f t="array" ref="C179">IFERROR(INDEX('2. ADAS issues list'!B$2:B$2070,
               MATCH(TRUE,
                     ('2. ADAS issues list'!A$2:A$2070 &amp; " - " &amp; '2. ADAS issues list'!N$2:N$2070) = TRIM(X179), 0)), "")</f>
        <v/>
      </c>
      <c r="D179" s="10" t="str" cm="1">
        <f t="array" ref="D179">IFERROR(INDEX('2. ADAS issues list'!C$2:C$2070,
               MATCH(TRIM(X179),
                     '2. ADAS issues list'!A$2:A$2070 &amp; " - " &amp; '2. ADAS issues list'!N$2:N$2070, 0)), "")</f>
        <v/>
      </c>
      <c r="E179" s="10" t="str" cm="1">
        <f t="array" ref="E179">IFERROR(INDEX('2. ADAS issues list'!D$2:D$2070,
               MATCH(TRIM(X179),
                     '2. ADAS issues list'!A$2:A$2070 &amp; " - " &amp; '2. ADAS issues list'!N$2:N$2070, 0)), "")</f>
        <v/>
      </c>
      <c r="F179" s="88" t="str" cm="1">
        <f t="array" ref="F179">IFERROR(INDEX('2. ADAS issues list'!F$2:F$2070,
               MATCH(TRIM(X179),
                     '2. ADAS issues list'!A$2:A$2070 &amp; " - " &amp; '2. ADAS issues list'!N$2:N$2070, 0)), "")</f>
        <v/>
      </c>
      <c r="G179" s="89" t="str" cm="1">
        <f t="array" ref="G179">IFERROR(INDEX('2. ADAS issues list'!G$2:G$2071,
               MATCH(TRIM(X179),
                     '2. ADAS issues list'!A$2:A$2070 &amp; " - " &amp; '2. ADAS issues list'!N$2:N$2070, 0)), "")</f>
        <v/>
      </c>
      <c r="H179" s="584" t="str" cm="1">
        <f t="array" ref="H179">IFERROR(INDEX('2. ADAS issues list'!P$2:P$2070,
               MATCH(TRIM(X179),
                     '2. ADAS issues list'!A$2:A$2070 &amp; " - " &amp; '2. ADAS issues list'!N$2:N$2070, 0)), "")</f>
        <v/>
      </c>
      <c r="I179" s="16" t="str">
        <f>IFERROR(VLOOKUP(H179,Route!$C$4:$R$66,7,0), "")</f>
        <v/>
      </c>
      <c r="J179" s="224" t="str" cm="1">
        <f t="array" ref="J179">IFERROR(INDEX('2. ADAS issues list'!N$2:N$2070,
               MATCH(TRUE,
                     INDEX(('2. ADAS issues list'!A$2:A$2070 &amp; " - " &amp; '2. ADAS issues list'!N$2:N$2070) = TRIM(X179), 0), 0)), "")</f>
        <v/>
      </c>
      <c r="K179" s="17" t="str">
        <f>IFERROR(VLOOKUP(H179,Route!$C$3:$R$66,8,0), "")</f>
        <v/>
      </c>
      <c r="L179" s="17" t="str">
        <f t="shared" si="28"/>
        <v/>
      </c>
      <c r="M179" s="17" t="str">
        <f>IFERROR(VLOOKUP(H179,Route!$C$3:$R$66,10,0), "")</f>
        <v/>
      </c>
      <c r="N179" s="17" t="str">
        <f t="shared" si="29"/>
        <v/>
      </c>
      <c r="O179" s="17" t="str">
        <f>IFERROR(VLOOKUP(H179,Route!$C$3:$R$66,12,0), "")</f>
        <v/>
      </c>
      <c r="P179" s="17" t="str">
        <f t="shared" si="30"/>
        <v/>
      </c>
      <c r="Q179" s="17" t="str">
        <f>IFERROR(VLOOKUP(H179,Route!$C$3:$R$66,14,0), "")</f>
        <v/>
      </c>
      <c r="R179" s="17" t="str">
        <f t="shared" si="31"/>
        <v/>
      </c>
      <c r="S179" s="584" t="str" cm="1">
        <f t="array" ref="S179">IFERROR(INDEX('2. ADAS issues list'!Q$2:Q$2070,
               MATCH(TRUE,
                     INDEX(('2. ADAS issues list'!A$2:A$2070 &amp; " - " &amp; '2. ADAS issues list'!N$2:N$2070) = TRIM(X179), 0), 0)), "")</f>
        <v/>
      </c>
      <c r="T179" s="592" t="str">
        <f t="shared" si="32"/>
        <v/>
      </c>
      <c r="U179" s="593" t="str" cm="1">
        <f t="array" ref="U179">_xlfn.IFS(T179="", "", T179&gt;=0.9, "OK", T179&lt;0.9, "NOK")</f>
        <v/>
      </c>
    </row>
    <row r="180" spans="3:21" ht="15.6">
      <c r="C180" s="11" t="str" cm="1">
        <f t="array" ref="C180">IFERROR(INDEX('2. ADAS issues list'!B$2:B$2070,
               MATCH(TRUE,
                     ('2. ADAS issues list'!A$2:A$2070 &amp; " - " &amp; '2. ADAS issues list'!N$2:N$2070) = TRIM(X180), 0)), "")</f>
        <v/>
      </c>
      <c r="D180" s="10" t="str" cm="1">
        <f t="array" ref="D180">IFERROR(INDEX('2. ADAS issues list'!C$2:C$2070,
               MATCH(TRIM(X180),
                     '2. ADAS issues list'!A$2:A$2070 &amp; " - " &amp; '2. ADAS issues list'!N$2:N$2070, 0)), "")</f>
        <v/>
      </c>
      <c r="E180" s="10" t="str" cm="1">
        <f t="array" ref="E180">IFERROR(INDEX('2. ADAS issues list'!D$2:D$2070,
               MATCH(TRIM(X180),
                     '2. ADAS issues list'!A$2:A$2070 &amp; " - " &amp; '2. ADAS issues list'!N$2:N$2070, 0)), "")</f>
        <v/>
      </c>
      <c r="F180" s="88" t="str" cm="1">
        <f t="array" ref="F180">IFERROR(INDEX('2. ADAS issues list'!F$2:F$2070,
               MATCH(TRIM(X180),
                     '2. ADAS issues list'!A$2:A$2070 &amp; " - " &amp; '2. ADAS issues list'!N$2:N$2070, 0)), "")</f>
        <v/>
      </c>
      <c r="G180" s="89" t="str" cm="1">
        <f t="array" ref="G180">IFERROR(INDEX('2. ADAS issues list'!G$2:G$2071,
               MATCH(TRIM(X180),
                     '2. ADAS issues list'!A$2:A$2070 &amp; " - " &amp; '2. ADAS issues list'!N$2:N$2070, 0)), "")</f>
        <v/>
      </c>
      <c r="H180" s="584" t="str" cm="1">
        <f t="array" ref="H180">IFERROR(INDEX('2. ADAS issues list'!P$2:P$2070,
               MATCH(TRIM(X180),
                     '2. ADAS issues list'!A$2:A$2070 &amp; " - " &amp; '2. ADAS issues list'!N$2:N$2070, 0)), "")</f>
        <v/>
      </c>
      <c r="I180" s="16" t="str">
        <f>IFERROR(VLOOKUP(H180,Route!$C$4:$R$66,7,0), "")</f>
        <v/>
      </c>
      <c r="J180" s="224" t="str" cm="1">
        <f t="array" ref="J180">IFERROR(INDEX('2. ADAS issues list'!N$2:N$2070,
               MATCH(TRUE,
                     INDEX(('2. ADAS issues list'!A$2:A$2070 &amp; " - " &amp; '2. ADAS issues list'!N$2:N$2070) = TRIM(X180), 0), 0)), "")</f>
        <v/>
      </c>
      <c r="K180" s="17" t="str">
        <f>IFERROR(VLOOKUP(H180,Route!$C$3:$R$66,8,0), "")</f>
        <v/>
      </c>
      <c r="L180" s="17" t="str">
        <f t="shared" si="28"/>
        <v/>
      </c>
      <c r="M180" s="17" t="str">
        <f>IFERROR(VLOOKUP(H180,Route!$C$3:$R$66,10,0), "")</f>
        <v/>
      </c>
      <c r="N180" s="17" t="str">
        <f t="shared" si="29"/>
        <v/>
      </c>
      <c r="O180" s="17" t="str">
        <f>IFERROR(VLOOKUP(H180,Route!$C$3:$R$66,12,0), "")</f>
        <v/>
      </c>
      <c r="P180" s="17" t="str">
        <f t="shared" si="30"/>
        <v/>
      </c>
      <c r="Q180" s="17" t="str">
        <f>IFERROR(VLOOKUP(H180,Route!$C$3:$R$66,14,0), "")</f>
        <v/>
      </c>
      <c r="R180" s="17" t="str">
        <f t="shared" si="31"/>
        <v/>
      </c>
      <c r="S180" s="584" t="str" cm="1">
        <f t="array" ref="S180">IFERROR(INDEX('2. ADAS issues list'!Q$2:Q$2070,
               MATCH(TRUE,
                     INDEX(('2. ADAS issues list'!A$2:A$2070 &amp; " - " &amp; '2. ADAS issues list'!N$2:N$2070) = TRIM(X180), 0), 0)), "")</f>
        <v/>
      </c>
      <c r="T180" s="592" t="str">
        <f t="shared" si="32"/>
        <v/>
      </c>
      <c r="U180" s="593" t="str" cm="1">
        <f t="array" ref="U180">_xlfn.IFS(T180="", "", T180&gt;=0.9, "OK", T180&lt;0.9, "NOK")</f>
        <v/>
      </c>
    </row>
    <row r="181" spans="3:21" ht="15.6">
      <c r="C181" s="11" t="str" cm="1">
        <f t="array" ref="C181">IFERROR(INDEX('2. ADAS issues list'!B$2:B$2070,
               MATCH(TRUE,
                     ('2. ADAS issues list'!A$2:A$2070 &amp; " - " &amp; '2. ADAS issues list'!N$2:N$2070) = TRIM(X181), 0)), "")</f>
        <v/>
      </c>
      <c r="D181" s="10" t="str" cm="1">
        <f t="array" ref="D181">IFERROR(INDEX('2. ADAS issues list'!C$2:C$2070,
               MATCH(TRIM(X181),
                     '2. ADAS issues list'!A$2:A$2070 &amp; " - " &amp; '2. ADAS issues list'!N$2:N$2070, 0)), "")</f>
        <v/>
      </c>
      <c r="E181" s="10" t="str" cm="1">
        <f t="array" ref="E181">IFERROR(INDEX('2. ADAS issues list'!D$2:D$2070,
               MATCH(TRIM(X181),
                     '2. ADAS issues list'!A$2:A$2070 &amp; " - " &amp; '2. ADAS issues list'!N$2:N$2070, 0)), "")</f>
        <v/>
      </c>
      <c r="F181" s="88" t="str" cm="1">
        <f t="array" ref="F181">IFERROR(INDEX('2. ADAS issues list'!F$2:F$2070,
               MATCH(TRIM(X181),
                     '2. ADAS issues list'!A$2:A$2070 &amp; " - " &amp; '2. ADAS issues list'!N$2:N$2070, 0)), "")</f>
        <v/>
      </c>
      <c r="G181" s="89" t="str" cm="1">
        <f t="array" ref="G181">IFERROR(INDEX('2. ADAS issues list'!G$2:G$2071,
               MATCH(TRIM(X181),
                     '2. ADAS issues list'!A$2:A$2070 &amp; " - " &amp; '2. ADAS issues list'!N$2:N$2070, 0)), "")</f>
        <v/>
      </c>
      <c r="H181" s="584" t="str" cm="1">
        <f t="array" ref="H181">IFERROR(INDEX('2. ADAS issues list'!P$2:P$2070,
               MATCH(TRIM(X181),
                     '2. ADAS issues list'!A$2:A$2070 &amp; " - " &amp; '2. ADAS issues list'!N$2:N$2070, 0)), "")</f>
        <v/>
      </c>
      <c r="I181" s="16" t="str">
        <f>IFERROR(VLOOKUP(H181,Route!$C$4:$R$66,7,0), "")</f>
        <v/>
      </c>
      <c r="J181" s="224" t="str" cm="1">
        <f t="array" ref="J181">IFERROR(INDEX('2. ADAS issues list'!N$2:N$2070,
               MATCH(TRUE,
                     INDEX(('2. ADAS issues list'!A$2:A$2070 &amp; " - " &amp; '2. ADAS issues list'!N$2:N$2070) = TRIM(X181), 0), 0)), "")</f>
        <v/>
      </c>
      <c r="K181" s="17" t="str">
        <f>IFERROR(VLOOKUP(H181,Route!$C$3:$R$66,8,0), "")</f>
        <v/>
      </c>
      <c r="L181" s="17" t="str">
        <f t="shared" si="28"/>
        <v/>
      </c>
      <c r="M181" s="17" t="str">
        <f>IFERROR(VLOOKUP(H181,Route!$C$3:$R$66,10,0), "")</f>
        <v/>
      </c>
      <c r="N181" s="17" t="str">
        <f t="shared" si="29"/>
        <v/>
      </c>
      <c r="O181" s="17" t="str">
        <f>IFERROR(VLOOKUP(H181,Route!$C$3:$R$66,12,0), "")</f>
        <v/>
      </c>
      <c r="P181" s="17" t="str">
        <f t="shared" si="30"/>
        <v/>
      </c>
      <c r="Q181" s="17" t="str">
        <f>IFERROR(VLOOKUP(H181,Route!$C$3:$R$66,14,0), "")</f>
        <v/>
      </c>
      <c r="R181" s="17" t="str">
        <f t="shared" si="31"/>
        <v/>
      </c>
      <c r="S181" s="584" t="str" cm="1">
        <f t="array" ref="S181">IFERROR(INDEX('2. ADAS issues list'!Q$2:Q$2070,
               MATCH(TRUE,
                     INDEX(('2. ADAS issues list'!A$2:A$2070 &amp; " - " &amp; '2. ADAS issues list'!N$2:N$2070) = TRIM(X181), 0), 0)), "")</f>
        <v/>
      </c>
      <c r="T181" s="592" t="str">
        <f t="shared" si="32"/>
        <v/>
      </c>
      <c r="U181" s="593" t="str" cm="1">
        <f t="array" ref="U181">_xlfn.IFS(T181="", "", T181&gt;=0.9, "OK", T181&lt;0.9, "NOK")</f>
        <v/>
      </c>
    </row>
    <row r="182" spans="3:21" ht="15.6">
      <c r="C182" s="11" t="str" cm="1">
        <f t="array" ref="C182">IFERROR(INDEX('2. ADAS issues list'!B$2:B$2070,
               MATCH(TRUE,
                     ('2. ADAS issues list'!A$2:A$2070 &amp; " - " &amp; '2. ADAS issues list'!N$2:N$2070) = TRIM(X182), 0)), "")</f>
        <v/>
      </c>
      <c r="D182" s="10" t="str" cm="1">
        <f t="array" ref="D182">IFERROR(INDEX('2. ADAS issues list'!C$2:C$2070,
               MATCH(TRIM(X182),
                     '2. ADAS issues list'!A$2:A$2070 &amp; " - " &amp; '2. ADAS issues list'!N$2:N$2070, 0)), "")</f>
        <v/>
      </c>
      <c r="E182" s="10" t="str" cm="1">
        <f t="array" ref="E182">IFERROR(INDEX('2. ADAS issues list'!D$2:D$2070,
               MATCH(TRIM(X182),
                     '2. ADAS issues list'!A$2:A$2070 &amp; " - " &amp; '2. ADAS issues list'!N$2:N$2070, 0)), "")</f>
        <v/>
      </c>
      <c r="F182" s="88" t="str" cm="1">
        <f t="array" ref="F182">IFERROR(INDEX('2. ADAS issues list'!F$2:F$2070,
               MATCH(TRIM(X182),
                     '2. ADAS issues list'!A$2:A$2070 &amp; " - " &amp; '2. ADAS issues list'!N$2:N$2070, 0)), "")</f>
        <v/>
      </c>
      <c r="G182" s="89" t="str" cm="1">
        <f t="array" ref="G182">IFERROR(INDEX('2. ADAS issues list'!G$2:G$2071,
               MATCH(TRIM(X182),
                     '2. ADAS issues list'!A$2:A$2070 &amp; " - " &amp; '2. ADAS issues list'!N$2:N$2070, 0)), "")</f>
        <v/>
      </c>
      <c r="H182" s="584" t="str" cm="1">
        <f t="array" ref="H182">IFERROR(INDEX('2. ADAS issues list'!P$2:P$2070,
               MATCH(TRIM(X182),
                     '2. ADAS issues list'!A$2:A$2070 &amp; " - " &amp; '2. ADAS issues list'!N$2:N$2070, 0)), "")</f>
        <v/>
      </c>
      <c r="I182" s="16" t="str">
        <f>IFERROR(VLOOKUP(H182,Route!$C$4:$R$66,7,0), "")</f>
        <v/>
      </c>
      <c r="J182" s="224" t="str" cm="1">
        <f t="array" ref="J182">IFERROR(INDEX('2. ADAS issues list'!N$2:N$2070,
               MATCH(TRUE,
                     INDEX(('2. ADAS issues list'!A$2:A$2070 &amp; " - " &amp; '2. ADAS issues list'!N$2:N$2070) = TRIM(X182), 0), 0)), "")</f>
        <v/>
      </c>
      <c r="K182" s="17" t="str">
        <f>IFERROR(VLOOKUP(H182,Route!$C$3:$R$66,8,0), "")</f>
        <v/>
      </c>
      <c r="L182" s="17" t="str">
        <f t="shared" si="28"/>
        <v/>
      </c>
      <c r="M182" s="17" t="str">
        <f>IFERROR(VLOOKUP(H182,Route!$C$3:$R$66,10,0), "")</f>
        <v/>
      </c>
      <c r="N182" s="17" t="str">
        <f t="shared" si="29"/>
        <v/>
      </c>
      <c r="O182" s="17" t="str">
        <f>IFERROR(VLOOKUP(H182,Route!$C$3:$R$66,12,0), "")</f>
        <v/>
      </c>
      <c r="P182" s="17" t="str">
        <f t="shared" si="30"/>
        <v/>
      </c>
      <c r="Q182" s="17" t="str">
        <f>IFERROR(VLOOKUP(H182,Route!$C$3:$R$66,14,0), "")</f>
        <v/>
      </c>
      <c r="R182" s="17" t="str">
        <f t="shared" si="31"/>
        <v/>
      </c>
      <c r="S182" s="584" t="str" cm="1">
        <f t="array" ref="S182">IFERROR(INDEX('2. ADAS issues list'!Q$2:Q$2070,
               MATCH(TRUE,
                     INDEX(('2. ADAS issues list'!A$2:A$2070 &amp; " - " &amp; '2. ADAS issues list'!N$2:N$2070) = TRIM(X182), 0), 0)), "")</f>
        <v/>
      </c>
      <c r="T182" s="592" t="str">
        <f t="shared" si="32"/>
        <v/>
      </c>
      <c r="U182" s="593" t="str" cm="1">
        <f t="array" ref="U182">_xlfn.IFS(T182="", "", T182&gt;=0.9, "OK", T182&lt;0.9, "NOK")</f>
        <v/>
      </c>
    </row>
    <row r="183" spans="3:21" ht="15.6">
      <c r="C183" s="11" t="str" cm="1">
        <f t="array" ref="C183">IFERROR(INDEX('2. ADAS issues list'!B$2:B$2070,
               MATCH(TRUE,
                     ('2. ADAS issues list'!A$2:A$2070 &amp; " - " &amp; '2. ADAS issues list'!N$2:N$2070) = TRIM(X183), 0)), "")</f>
        <v/>
      </c>
      <c r="D183" s="10" t="str" cm="1">
        <f t="array" ref="D183">IFERROR(INDEX('2. ADAS issues list'!C$2:C$2070,
               MATCH(TRIM(X183),
                     '2. ADAS issues list'!A$2:A$2070 &amp; " - " &amp; '2. ADAS issues list'!N$2:N$2070, 0)), "")</f>
        <v/>
      </c>
      <c r="E183" s="10" t="str" cm="1">
        <f t="array" ref="E183">IFERROR(INDEX('2. ADAS issues list'!D$2:D$2070,
               MATCH(TRIM(X183),
                     '2. ADAS issues list'!A$2:A$2070 &amp; " - " &amp; '2. ADAS issues list'!N$2:N$2070, 0)), "")</f>
        <v/>
      </c>
      <c r="F183" s="88" t="str" cm="1">
        <f t="array" ref="F183">IFERROR(INDEX('2. ADAS issues list'!F$2:F$2070,
               MATCH(TRIM(X183),
                     '2. ADAS issues list'!A$2:A$2070 &amp; " - " &amp; '2. ADAS issues list'!N$2:N$2070, 0)), "")</f>
        <v/>
      </c>
      <c r="G183" s="89" t="str" cm="1">
        <f t="array" ref="G183">IFERROR(INDEX('2. ADAS issues list'!G$2:G$2071,
               MATCH(TRIM(X183),
                     '2. ADAS issues list'!A$2:A$2070 &amp; " - " &amp; '2. ADAS issues list'!N$2:N$2070, 0)), "")</f>
        <v/>
      </c>
      <c r="H183" s="584" t="str" cm="1">
        <f t="array" ref="H183">IFERROR(INDEX('2. ADAS issues list'!P$2:P$2070,
               MATCH(TRIM(X183),
                     '2. ADAS issues list'!A$2:A$2070 &amp; " - " &amp; '2. ADAS issues list'!N$2:N$2070, 0)), "")</f>
        <v/>
      </c>
      <c r="I183" s="16" t="str">
        <f>IFERROR(VLOOKUP(H183,Route!$C$4:$R$66,7,0), "")</f>
        <v/>
      </c>
      <c r="J183" s="224" t="str" cm="1">
        <f t="array" ref="J183">IFERROR(INDEX('2. ADAS issues list'!N$2:N$2070,
               MATCH(TRUE,
                     INDEX(('2. ADAS issues list'!A$2:A$2070 &amp; " - " &amp; '2. ADAS issues list'!N$2:N$2070) = TRIM(X183), 0), 0)), "")</f>
        <v/>
      </c>
      <c r="K183" s="17" t="str">
        <f>IFERROR(VLOOKUP(H183,Route!$C$3:$R$66,8,0), "")</f>
        <v/>
      </c>
      <c r="L183" s="17" t="str">
        <f t="shared" si="28"/>
        <v/>
      </c>
      <c r="M183" s="17" t="str">
        <f>IFERROR(VLOOKUP(H183,Route!$C$3:$R$66,10,0), "")</f>
        <v/>
      </c>
      <c r="N183" s="17" t="str">
        <f t="shared" si="29"/>
        <v/>
      </c>
      <c r="O183" s="17" t="str">
        <f>IFERROR(VLOOKUP(H183,Route!$C$3:$R$66,12,0), "")</f>
        <v/>
      </c>
      <c r="P183" s="17" t="str">
        <f t="shared" si="30"/>
        <v/>
      </c>
      <c r="Q183" s="17" t="str">
        <f>IFERROR(VLOOKUP(H183,Route!$C$3:$R$66,14,0), "")</f>
        <v/>
      </c>
      <c r="R183" s="17" t="str">
        <f t="shared" si="31"/>
        <v/>
      </c>
      <c r="S183" s="584" t="str" cm="1">
        <f t="array" ref="S183">IFERROR(INDEX('2. ADAS issues list'!Q$2:Q$2070,
               MATCH(TRUE,
                     INDEX(('2. ADAS issues list'!A$2:A$2070 &amp; " - " &amp; '2. ADAS issues list'!N$2:N$2070) = TRIM(X183), 0), 0)), "")</f>
        <v/>
      </c>
      <c r="T183" s="592" t="str">
        <f t="shared" si="32"/>
        <v/>
      </c>
      <c r="U183" s="593" t="str" cm="1">
        <f t="array" ref="U183">_xlfn.IFS(T183="", "", T183&gt;=0.9, "OK", T183&lt;0.9, "NOK")</f>
        <v/>
      </c>
    </row>
    <row r="184" spans="3:21" ht="15.6">
      <c r="C184" s="11" t="str" cm="1">
        <f t="array" ref="C184">IFERROR(INDEX('2. ADAS issues list'!B$2:B$2070,
               MATCH(TRUE,
                     ('2. ADAS issues list'!A$2:A$2070 &amp; " - " &amp; '2. ADAS issues list'!N$2:N$2070) = TRIM(X184), 0)), "")</f>
        <v/>
      </c>
      <c r="D184" s="10" t="str" cm="1">
        <f t="array" ref="D184">IFERROR(INDEX('2. ADAS issues list'!C$2:C$2070,
               MATCH(TRIM(X184),
                     '2. ADAS issues list'!A$2:A$2070 &amp; " - " &amp; '2. ADAS issues list'!N$2:N$2070, 0)), "")</f>
        <v/>
      </c>
      <c r="E184" s="10" t="str" cm="1">
        <f t="array" ref="E184">IFERROR(INDEX('2. ADAS issues list'!D$2:D$2070,
               MATCH(TRIM(X184),
                     '2. ADAS issues list'!A$2:A$2070 &amp; " - " &amp; '2. ADAS issues list'!N$2:N$2070, 0)), "")</f>
        <v/>
      </c>
      <c r="F184" s="88" t="str" cm="1">
        <f t="array" ref="F184">IFERROR(INDEX('2. ADAS issues list'!F$2:F$2070,
               MATCH(TRIM(X184),
                     '2. ADAS issues list'!A$2:A$2070 &amp; " - " &amp; '2. ADAS issues list'!N$2:N$2070, 0)), "")</f>
        <v/>
      </c>
      <c r="G184" s="89" t="str" cm="1">
        <f t="array" ref="G184">IFERROR(INDEX('2. ADAS issues list'!G$2:G$2071,
               MATCH(TRIM(X184),
                     '2. ADAS issues list'!A$2:A$2070 &amp; " - " &amp; '2. ADAS issues list'!N$2:N$2070, 0)), "")</f>
        <v/>
      </c>
      <c r="H184" s="584" t="str" cm="1">
        <f t="array" ref="H184">IFERROR(INDEX('2. ADAS issues list'!P$2:P$2070,
               MATCH(TRIM(X184),
                     '2. ADAS issues list'!A$2:A$2070 &amp; " - " &amp; '2. ADAS issues list'!N$2:N$2070, 0)), "")</f>
        <v/>
      </c>
      <c r="I184" s="16" t="str">
        <f>IFERROR(VLOOKUP(H184,Route!$C$4:$R$66,7,0), "")</f>
        <v/>
      </c>
      <c r="J184" s="224" t="str" cm="1">
        <f t="array" ref="J184">IFERROR(INDEX('2. ADAS issues list'!N$2:N$2070,
               MATCH(TRUE,
                     INDEX(('2. ADAS issues list'!A$2:A$2070 &amp; " - " &amp; '2. ADAS issues list'!N$2:N$2070) = TRIM(X184), 0), 0)), "")</f>
        <v/>
      </c>
      <c r="K184" s="17" t="str">
        <f>IFERROR(VLOOKUP(H184,Route!$C$3:$R$66,8,0), "")</f>
        <v/>
      </c>
      <c r="L184" s="17" t="str">
        <f t="shared" si="28"/>
        <v/>
      </c>
      <c r="M184" s="17" t="str">
        <f>IFERROR(VLOOKUP(H184,Route!$C$3:$R$66,10,0), "")</f>
        <v/>
      </c>
      <c r="N184" s="17" t="str">
        <f t="shared" si="29"/>
        <v/>
      </c>
      <c r="O184" s="17" t="str">
        <f>IFERROR(VLOOKUP(H184,Route!$C$3:$R$66,12,0), "")</f>
        <v/>
      </c>
      <c r="P184" s="17" t="str">
        <f t="shared" si="30"/>
        <v/>
      </c>
      <c r="Q184" s="17" t="str">
        <f>IFERROR(VLOOKUP(H184,Route!$C$3:$R$66,14,0), "")</f>
        <v/>
      </c>
      <c r="R184" s="17" t="str">
        <f t="shared" si="31"/>
        <v/>
      </c>
      <c r="S184" s="584" t="str" cm="1">
        <f t="array" ref="S184">IFERROR(INDEX('2. ADAS issues list'!Q$2:Q$2070,
               MATCH(TRUE,
                     INDEX(('2. ADAS issues list'!A$2:A$2070 &amp; " - " &amp; '2. ADAS issues list'!N$2:N$2070) = TRIM(X184), 0), 0)), "")</f>
        <v/>
      </c>
      <c r="T184" s="592" t="str">
        <f t="shared" si="32"/>
        <v/>
      </c>
      <c r="U184" s="593" t="str" cm="1">
        <f t="array" ref="U184">_xlfn.IFS(T184="", "", T184&gt;=0.9, "OK", T184&lt;0.9, "NOK")</f>
        <v/>
      </c>
    </row>
    <row r="185" spans="3:21" ht="15.6">
      <c r="C185" s="11" t="str" cm="1">
        <f t="array" ref="C185">IFERROR(INDEX('2. ADAS issues list'!B$2:B$2070,
               MATCH(TRUE,
                     ('2. ADAS issues list'!A$2:A$2070 &amp; " - " &amp; '2. ADAS issues list'!N$2:N$2070) = TRIM(X185), 0)), "")</f>
        <v/>
      </c>
      <c r="D185" s="10" t="str" cm="1">
        <f t="array" ref="D185">IFERROR(INDEX('2. ADAS issues list'!C$2:C$2070,
               MATCH(TRIM(X185),
                     '2. ADAS issues list'!A$2:A$2070 &amp; " - " &amp; '2. ADAS issues list'!N$2:N$2070, 0)), "")</f>
        <v/>
      </c>
      <c r="E185" s="10" t="str" cm="1">
        <f t="array" ref="E185">IFERROR(INDEX('2. ADAS issues list'!D$2:D$2070,
               MATCH(TRIM(X185),
                     '2. ADAS issues list'!A$2:A$2070 &amp; " - " &amp; '2. ADAS issues list'!N$2:N$2070, 0)), "")</f>
        <v/>
      </c>
      <c r="F185" s="88" t="str" cm="1">
        <f t="array" ref="F185">IFERROR(INDEX('2. ADAS issues list'!F$2:F$2070,
               MATCH(TRIM(X185),
                     '2. ADAS issues list'!A$2:A$2070 &amp; " - " &amp; '2. ADAS issues list'!N$2:N$2070, 0)), "")</f>
        <v/>
      </c>
      <c r="G185" s="89" t="str" cm="1">
        <f t="array" ref="G185">IFERROR(INDEX('2. ADAS issues list'!G$2:G$2071,
               MATCH(TRIM(X185),
                     '2. ADAS issues list'!A$2:A$2070 &amp; " - " &amp; '2. ADAS issues list'!N$2:N$2070, 0)), "")</f>
        <v/>
      </c>
      <c r="H185" s="584" t="str" cm="1">
        <f t="array" ref="H185">IFERROR(INDEX('2. ADAS issues list'!P$2:P$2070,
               MATCH(TRIM(X185),
                     '2. ADAS issues list'!A$2:A$2070 &amp; " - " &amp; '2. ADAS issues list'!N$2:N$2070, 0)), "")</f>
        <v/>
      </c>
      <c r="I185" s="16" t="str">
        <f>IFERROR(VLOOKUP(H185,Route!$C$4:$R$66,7,0), "")</f>
        <v/>
      </c>
      <c r="J185" s="224" t="str" cm="1">
        <f t="array" ref="J185">IFERROR(INDEX('2. ADAS issues list'!N$2:N$2070,
               MATCH(TRUE,
                     INDEX(('2. ADAS issues list'!A$2:A$2070 &amp; " - " &amp; '2. ADAS issues list'!N$2:N$2070) = TRIM(X185), 0), 0)), "")</f>
        <v/>
      </c>
      <c r="K185" s="17" t="str">
        <f>IFERROR(VLOOKUP(H185,Route!$C$3:$R$66,8,0), "")</f>
        <v/>
      </c>
      <c r="L185" s="17" t="str">
        <f t="shared" si="28"/>
        <v/>
      </c>
      <c r="M185" s="17" t="str">
        <f>IFERROR(VLOOKUP(H185,Route!$C$3:$R$66,10,0), "")</f>
        <v/>
      </c>
      <c r="N185" s="17" t="str">
        <f t="shared" si="29"/>
        <v/>
      </c>
      <c r="O185" s="17" t="str">
        <f>IFERROR(VLOOKUP(H185,Route!$C$3:$R$66,12,0), "")</f>
        <v/>
      </c>
      <c r="P185" s="17" t="str">
        <f t="shared" si="30"/>
        <v/>
      </c>
      <c r="Q185" s="17" t="str">
        <f>IFERROR(VLOOKUP(H185,Route!$C$3:$R$66,14,0), "")</f>
        <v/>
      </c>
      <c r="R185" s="17" t="str">
        <f t="shared" si="31"/>
        <v/>
      </c>
      <c r="S185" s="584" t="str" cm="1">
        <f t="array" ref="S185">IFERROR(INDEX('2. ADAS issues list'!Q$2:Q$2070,
               MATCH(TRUE,
                     INDEX(('2. ADAS issues list'!A$2:A$2070 &amp; " - " &amp; '2. ADAS issues list'!N$2:N$2070) = TRIM(X185), 0), 0)), "")</f>
        <v/>
      </c>
      <c r="T185" s="592" t="str">
        <f t="shared" si="32"/>
        <v/>
      </c>
      <c r="U185" s="593" t="str" cm="1">
        <f t="array" ref="U185">_xlfn.IFS(T185="", "", T185&gt;=0.9, "OK", T185&lt;0.9, "NOK")</f>
        <v/>
      </c>
    </row>
    <row r="186" spans="3:21" ht="15.6">
      <c r="C186" s="11" t="str" cm="1">
        <f t="array" ref="C186">IFERROR(INDEX('2. ADAS issues list'!B$2:B$2070,
               MATCH(TRUE,
                     ('2. ADAS issues list'!A$2:A$2070 &amp; " - " &amp; '2. ADAS issues list'!N$2:N$2070) = TRIM(X186), 0)), "")</f>
        <v/>
      </c>
      <c r="D186" s="10" t="str" cm="1">
        <f t="array" ref="D186">IFERROR(INDEX('2. ADAS issues list'!C$2:C$2070,
               MATCH(TRIM(X186),
                     '2. ADAS issues list'!A$2:A$2070 &amp; " - " &amp; '2. ADAS issues list'!N$2:N$2070, 0)), "")</f>
        <v/>
      </c>
      <c r="E186" s="10" t="str" cm="1">
        <f t="array" ref="E186">IFERROR(INDEX('2. ADAS issues list'!D$2:D$2070,
               MATCH(TRIM(X186),
                     '2. ADAS issues list'!A$2:A$2070 &amp; " - " &amp; '2. ADAS issues list'!N$2:N$2070, 0)), "")</f>
        <v/>
      </c>
      <c r="F186" s="88" t="str" cm="1">
        <f t="array" ref="F186">IFERROR(INDEX('2. ADAS issues list'!F$2:F$2070,
               MATCH(TRIM(X186),
                     '2. ADAS issues list'!A$2:A$2070 &amp; " - " &amp; '2. ADAS issues list'!N$2:N$2070, 0)), "")</f>
        <v/>
      </c>
      <c r="G186" s="89" t="str" cm="1">
        <f t="array" ref="G186">IFERROR(INDEX('2. ADAS issues list'!G$2:G$2071,
               MATCH(TRIM(X186),
                     '2. ADAS issues list'!A$2:A$2070 &amp; " - " &amp; '2. ADAS issues list'!N$2:N$2070, 0)), "")</f>
        <v/>
      </c>
      <c r="H186" s="584" t="str" cm="1">
        <f t="array" ref="H186">IFERROR(INDEX('2. ADAS issues list'!P$2:P$2070,
               MATCH(TRIM(X186),
                     '2. ADAS issues list'!A$2:A$2070 &amp; " - " &amp; '2. ADAS issues list'!N$2:N$2070, 0)), "")</f>
        <v/>
      </c>
      <c r="I186" s="16" t="str">
        <f>IFERROR(VLOOKUP(H186,Route!$C$4:$R$66,7,0), "")</f>
        <v/>
      </c>
      <c r="J186" s="224" t="str" cm="1">
        <f t="array" ref="J186">IFERROR(INDEX('2. ADAS issues list'!N$2:N$2070,
               MATCH(TRUE,
                     INDEX(('2. ADAS issues list'!A$2:A$2070 &amp; " - " &amp; '2. ADAS issues list'!N$2:N$2070) = TRIM(X186), 0), 0)), "")</f>
        <v/>
      </c>
      <c r="K186" s="17" t="str">
        <f>IFERROR(VLOOKUP(H186,Route!$C$3:$R$66,8,0), "")</f>
        <v/>
      </c>
      <c r="L186" s="17" t="str">
        <f t="shared" si="28"/>
        <v/>
      </c>
      <c r="M186" s="17" t="str">
        <f>IFERROR(VLOOKUP(H186,Route!$C$3:$R$66,10,0), "")</f>
        <v/>
      </c>
      <c r="N186" s="17" t="str">
        <f t="shared" si="29"/>
        <v/>
      </c>
      <c r="O186" s="17" t="str">
        <f>IFERROR(VLOOKUP(H186,Route!$C$3:$R$66,12,0), "")</f>
        <v/>
      </c>
      <c r="P186" s="17" t="str">
        <f t="shared" si="30"/>
        <v/>
      </c>
      <c r="Q186" s="17" t="str">
        <f>IFERROR(VLOOKUP(H186,Route!$C$3:$R$66,14,0), "")</f>
        <v/>
      </c>
      <c r="R186" s="17" t="str">
        <f t="shared" si="31"/>
        <v/>
      </c>
      <c r="S186" s="584" t="str" cm="1">
        <f t="array" ref="S186">IFERROR(INDEX('2. ADAS issues list'!Q$2:Q$2070,
               MATCH(TRUE,
                     INDEX(('2. ADAS issues list'!A$2:A$2070 &amp; " - " &amp; '2. ADAS issues list'!N$2:N$2070) = TRIM(X186), 0), 0)), "")</f>
        <v/>
      </c>
      <c r="T186" s="592" t="str">
        <f t="shared" si="32"/>
        <v/>
      </c>
      <c r="U186" s="593" t="str" cm="1">
        <f t="array" ref="U186">_xlfn.IFS(T186="", "", T186&gt;=0.9, "OK", T186&lt;0.9, "NOK")</f>
        <v/>
      </c>
    </row>
    <row r="187" spans="3:21" ht="15.6">
      <c r="C187" s="11" t="str" cm="1">
        <f t="array" ref="C187">IFERROR(INDEX('2. ADAS issues list'!B$2:B$2070,
               MATCH(TRUE,
                     ('2. ADAS issues list'!A$2:A$2070 &amp; " - " &amp; '2. ADAS issues list'!N$2:N$2070) = TRIM(X187), 0)), "")</f>
        <v/>
      </c>
      <c r="D187" s="10" t="str" cm="1">
        <f t="array" ref="D187">IFERROR(INDEX('2. ADAS issues list'!C$2:C$2070,
               MATCH(TRIM(X187),
                     '2. ADAS issues list'!A$2:A$2070 &amp; " - " &amp; '2. ADAS issues list'!N$2:N$2070, 0)), "")</f>
        <v/>
      </c>
      <c r="E187" s="10" t="str" cm="1">
        <f t="array" ref="E187">IFERROR(INDEX('2. ADAS issues list'!D$2:D$2070,
               MATCH(TRIM(X187),
                     '2. ADAS issues list'!A$2:A$2070 &amp; " - " &amp; '2. ADAS issues list'!N$2:N$2070, 0)), "")</f>
        <v/>
      </c>
      <c r="F187" s="88" t="str" cm="1">
        <f t="array" ref="F187">IFERROR(INDEX('2. ADAS issues list'!F$2:F$2070,
               MATCH(TRIM(X187),
                     '2. ADAS issues list'!A$2:A$2070 &amp; " - " &amp; '2. ADAS issues list'!N$2:N$2070, 0)), "")</f>
        <v/>
      </c>
      <c r="G187" s="89" t="str" cm="1">
        <f t="array" ref="G187">IFERROR(INDEX('2. ADAS issues list'!G$2:G$2071,
               MATCH(TRIM(X187),
                     '2. ADAS issues list'!A$2:A$2070 &amp; " - " &amp; '2. ADAS issues list'!N$2:N$2070, 0)), "")</f>
        <v/>
      </c>
      <c r="H187" s="584" t="str" cm="1">
        <f t="array" ref="H187">IFERROR(INDEX('2. ADAS issues list'!P$2:P$2070,
               MATCH(TRIM(X187),
                     '2. ADAS issues list'!A$2:A$2070 &amp; " - " &amp; '2. ADAS issues list'!N$2:N$2070, 0)), "")</f>
        <v/>
      </c>
      <c r="I187" s="16" t="str">
        <f>IFERROR(VLOOKUP(H187,Route!$C$4:$R$66,7,0), "")</f>
        <v/>
      </c>
      <c r="J187" s="224" t="str" cm="1">
        <f t="array" ref="J187">IFERROR(INDEX('2. ADAS issues list'!N$2:N$2070,
               MATCH(TRUE,
                     INDEX(('2. ADAS issues list'!A$2:A$2070 &amp; " - " &amp; '2. ADAS issues list'!N$2:N$2070) = TRIM(X187), 0), 0)), "")</f>
        <v/>
      </c>
      <c r="K187" s="17" t="str">
        <f>IFERROR(VLOOKUP(H187,Route!$C$3:$R$66,8,0), "")</f>
        <v/>
      </c>
      <c r="L187" s="17" t="str">
        <f t="shared" si="28"/>
        <v/>
      </c>
      <c r="M187" s="17" t="str">
        <f>IFERROR(VLOOKUP(H187,Route!$C$3:$R$66,10,0), "")</f>
        <v/>
      </c>
      <c r="N187" s="17" t="str">
        <f t="shared" si="29"/>
        <v/>
      </c>
      <c r="O187" s="17" t="str">
        <f>IFERROR(VLOOKUP(H187,Route!$C$3:$R$66,12,0), "")</f>
        <v/>
      </c>
      <c r="P187" s="17" t="str">
        <f t="shared" si="30"/>
        <v/>
      </c>
      <c r="Q187" s="17" t="str">
        <f>IFERROR(VLOOKUP(H187,Route!$C$3:$R$66,14,0), "")</f>
        <v/>
      </c>
      <c r="R187" s="17" t="str">
        <f t="shared" si="31"/>
        <v/>
      </c>
      <c r="S187" s="584" t="str" cm="1">
        <f t="array" ref="S187">IFERROR(INDEX('2. ADAS issues list'!Q$2:Q$2070,
               MATCH(TRUE,
                     INDEX(('2. ADAS issues list'!A$2:A$2070 &amp; " - " &amp; '2. ADAS issues list'!N$2:N$2070) = TRIM(X187), 0), 0)), "")</f>
        <v/>
      </c>
      <c r="T187" s="592" t="str">
        <f t="shared" si="32"/>
        <v/>
      </c>
      <c r="U187" s="593" t="str" cm="1">
        <f t="array" ref="U187">_xlfn.IFS(T187="", "", T187&gt;=0.9, "OK", T187&lt;0.9, "NOK")</f>
        <v/>
      </c>
    </row>
    <row r="188" spans="3:21" ht="15.6">
      <c r="C188" s="11" t="str" cm="1">
        <f t="array" ref="C188">IFERROR(INDEX('2. ADAS issues list'!B$2:B$2070,
               MATCH(TRUE,
                     ('2. ADAS issues list'!A$2:A$2070 &amp; " - " &amp; '2. ADAS issues list'!N$2:N$2070) = TRIM(X188), 0)), "")</f>
        <v/>
      </c>
      <c r="D188" s="10" t="str" cm="1">
        <f t="array" ref="D188">IFERROR(INDEX('2. ADAS issues list'!C$2:C$2070,
               MATCH(TRIM(X188),
                     '2. ADAS issues list'!A$2:A$2070 &amp; " - " &amp; '2. ADAS issues list'!N$2:N$2070, 0)), "")</f>
        <v/>
      </c>
      <c r="E188" s="10" t="str" cm="1">
        <f t="array" ref="E188">IFERROR(INDEX('2. ADAS issues list'!D$2:D$2070,
               MATCH(TRIM(X188),
                     '2. ADAS issues list'!A$2:A$2070 &amp; " - " &amp; '2. ADAS issues list'!N$2:N$2070, 0)), "")</f>
        <v/>
      </c>
      <c r="F188" s="88" t="str" cm="1">
        <f t="array" ref="F188">IFERROR(INDEX('2. ADAS issues list'!F$2:F$2070,
               MATCH(TRIM(X188),
                     '2. ADAS issues list'!A$2:A$2070 &amp; " - " &amp; '2. ADAS issues list'!N$2:N$2070, 0)), "")</f>
        <v/>
      </c>
      <c r="G188" s="89" t="str" cm="1">
        <f t="array" ref="G188">IFERROR(INDEX('2. ADAS issues list'!G$2:G$2071,
               MATCH(TRIM(X188),
                     '2. ADAS issues list'!A$2:A$2070 &amp; " - " &amp; '2. ADAS issues list'!N$2:N$2070, 0)), "")</f>
        <v/>
      </c>
      <c r="H188" s="584" t="str" cm="1">
        <f t="array" ref="H188">IFERROR(INDEX('2. ADAS issues list'!P$2:P$2070,
               MATCH(TRIM(X188),
                     '2. ADAS issues list'!A$2:A$2070 &amp; " - " &amp; '2. ADAS issues list'!N$2:N$2070, 0)), "")</f>
        <v/>
      </c>
      <c r="I188" s="16" t="str">
        <f>IFERROR(VLOOKUP(H188,Route!$C$4:$R$66,7,0), "")</f>
        <v/>
      </c>
      <c r="J188" s="224" t="str" cm="1">
        <f t="array" ref="J188">IFERROR(INDEX('2. ADAS issues list'!N$2:N$2070,
               MATCH(TRUE,
                     INDEX(('2. ADAS issues list'!A$2:A$2070 &amp; " - " &amp; '2. ADAS issues list'!N$2:N$2070) = TRIM(X188), 0), 0)), "")</f>
        <v/>
      </c>
      <c r="K188" s="17" t="str">
        <f>IFERROR(VLOOKUP(H188,Route!$C$3:$R$66,8,0), "")</f>
        <v/>
      </c>
      <c r="L188" s="17" t="str">
        <f t="shared" si="28"/>
        <v/>
      </c>
      <c r="M188" s="17" t="str">
        <f>IFERROR(VLOOKUP(H188,Route!$C$3:$R$66,10,0), "")</f>
        <v/>
      </c>
      <c r="N188" s="17" t="str">
        <f t="shared" si="29"/>
        <v/>
      </c>
      <c r="O188" s="17" t="str">
        <f>IFERROR(VLOOKUP(H188,Route!$C$3:$R$66,12,0), "")</f>
        <v/>
      </c>
      <c r="P188" s="17" t="str">
        <f t="shared" si="30"/>
        <v/>
      </c>
      <c r="Q188" s="17" t="str">
        <f>IFERROR(VLOOKUP(H188,Route!$C$3:$R$66,14,0), "")</f>
        <v/>
      </c>
      <c r="R188" s="17" t="str">
        <f t="shared" si="31"/>
        <v/>
      </c>
      <c r="S188" s="584" t="str" cm="1">
        <f t="array" ref="S188">IFERROR(INDEX('2. ADAS issues list'!Q$2:Q$2070,
               MATCH(TRUE,
                     INDEX(('2. ADAS issues list'!A$2:A$2070 &amp; " - " &amp; '2. ADAS issues list'!N$2:N$2070) = TRIM(X188), 0), 0)), "")</f>
        <v/>
      </c>
      <c r="T188" s="592" t="str">
        <f t="shared" si="32"/>
        <v/>
      </c>
      <c r="U188" s="593" t="str" cm="1">
        <f t="array" ref="U188">_xlfn.IFS(T188="", "", T188&gt;=0.9, "OK", T188&lt;0.9, "NOK")</f>
        <v/>
      </c>
    </row>
    <row r="189" spans="3:21" ht="15.6">
      <c r="C189" s="11" t="str" cm="1">
        <f t="array" ref="C189">IFERROR(INDEX('2. ADAS issues list'!B$2:B$2070,
               MATCH(TRUE,
                     ('2. ADAS issues list'!A$2:A$2070 &amp; " - " &amp; '2. ADAS issues list'!N$2:N$2070) = TRIM(X189), 0)), "")</f>
        <v/>
      </c>
      <c r="D189" s="10" t="str" cm="1">
        <f t="array" ref="D189">IFERROR(INDEX('2. ADAS issues list'!C$2:C$2070,
               MATCH(TRIM(X189),
                     '2. ADAS issues list'!A$2:A$2070 &amp; " - " &amp; '2. ADAS issues list'!N$2:N$2070, 0)), "")</f>
        <v/>
      </c>
      <c r="E189" s="10" t="str" cm="1">
        <f t="array" ref="E189">IFERROR(INDEX('2. ADAS issues list'!D$2:D$2070,
               MATCH(TRIM(X189),
                     '2. ADAS issues list'!A$2:A$2070 &amp; " - " &amp; '2. ADAS issues list'!N$2:N$2070, 0)), "")</f>
        <v/>
      </c>
      <c r="F189" s="88" t="str" cm="1">
        <f t="array" ref="F189">IFERROR(INDEX('2. ADAS issues list'!F$2:F$2070,
               MATCH(TRIM(X189),
                     '2. ADAS issues list'!A$2:A$2070 &amp; " - " &amp; '2. ADAS issues list'!N$2:N$2070, 0)), "")</f>
        <v/>
      </c>
      <c r="G189" s="89" t="str" cm="1">
        <f t="array" ref="G189">IFERROR(INDEX('2. ADAS issues list'!G$2:G$2071,
               MATCH(TRIM(X189),
                     '2. ADAS issues list'!A$2:A$2070 &amp; " - " &amp; '2. ADAS issues list'!N$2:N$2070, 0)), "")</f>
        <v/>
      </c>
      <c r="H189" s="584" t="str" cm="1">
        <f t="array" ref="H189">IFERROR(INDEX('2. ADAS issues list'!P$2:P$2070,
               MATCH(TRIM(X189),
                     '2. ADAS issues list'!A$2:A$2070 &amp; " - " &amp; '2. ADAS issues list'!N$2:N$2070, 0)), "")</f>
        <v/>
      </c>
      <c r="I189" s="16" t="str">
        <f>IFERROR(VLOOKUP(H189,Route!$C$4:$R$66,7,0), "")</f>
        <v/>
      </c>
      <c r="J189" s="224" t="str" cm="1">
        <f t="array" ref="J189">IFERROR(INDEX('2. ADAS issues list'!N$2:N$2070,
               MATCH(TRUE,
                     INDEX(('2. ADAS issues list'!A$2:A$2070 &amp; " - " &amp; '2. ADAS issues list'!N$2:N$2070) = TRIM(X189), 0), 0)), "")</f>
        <v/>
      </c>
      <c r="K189" s="17" t="str">
        <f>IFERROR(VLOOKUP(H189,Route!$C$3:$R$66,8,0), "")</f>
        <v/>
      </c>
      <c r="L189" s="17" t="str">
        <f t="shared" si="28"/>
        <v/>
      </c>
      <c r="M189" s="17" t="str">
        <f>IFERROR(VLOOKUP(H189,Route!$C$3:$R$66,10,0), "")</f>
        <v/>
      </c>
      <c r="N189" s="17" t="str">
        <f t="shared" si="29"/>
        <v/>
      </c>
      <c r="O189" s="17" t="str">
        <f>IFERROR(VLOOKUP(H189,Route!$C$3:$R$66,12,0), "")</f>
        <v/>
      </c>
      <c r="P189" s="17" t="str">
        <f t="shared" si="30"/>
        <v/>
      </c>
      <c r="Q189" s="17" t="str">
        <f>IFERROR(VLOOKUP(H189,Route!$C$3:$R$66,14,0), "")</f>
        <v/>
      </c>
      <c r="R189" s="17" t="str">
        <f t="shared" si="31"/>
        <v/>
      </c>
      <c r="S189" s="584" t="str" cm="1">
        <f t="array" ref="S189">IFERROR(INDEX('2. ADAS issues list'!Q$2:Q$2070,
               MATCH(TRUE,
                     INDEX(('2. ADAS issues list'!A$2:A$2070 &amp; " - " &amp; '2. ADAS issues list'!N$2:N$2070) = TRIM(X189), 0), 0)), "")</f>
        <v/>
      </c>
      <c r="T189" s="592" t="str">
        <f t="shared" si="32"/>
        <v/>
      </c>
      <c r="U189" s="593" t="str" cm="1">
        <f t="array" ref="U189">_xlfn.IFS(T189="", "", T189&gt;=0.9, "OK", T189&lt;0.9, "NOK")</f>
        <v/>
      </c>
    </row>
    <row r="190" spans="3:21" ht="15.6">
      <c r="C190" s="11" t="str" cm="1">
        <f t="array" ref="C190">IFERROR(INDEX('2. ADAS issues list'!B$2:B$2070,
               MATCH(TRUE,
                     ('2. ADAS issues list'!A$2:A$2070 &amp; " - " &amp; '2. ADAS issues list'!N$2:N$2070) = TRIM(X190), 0)), "")</f>
        <v/>
      </c>
      <c r="D190" s="10" t="str" cm="1">
        <f t="array" ref="D190">IFERROR(INDEX('2. ADAS issues list'!C$2:C$2070,
               MATCH(TRIM(X190),
                     '2. ADAS issues list'!A$2:A$2070 &amp; " - " &amp; '2. ADAS issues list'!N$2:N$2070, 0)), "")</f>
        <v/>
      </c>
      <c r="E190" s="10" t="str" cm="1">
        <f t="array" ref="E190">IFERROR(INDEX('2. ADAS issues list'!D$2:D$2070,
               MATCH(TRIM(X190),
                     '2. ADAS issues list'!A$2:A$2070 &amp; " - " &amp; '2. ADAS issues list'!N$2:N$2070, 0)), "")</f>
        <v/>
      </c>
      <c r="F190" s="88" t="str" cm="1">
        <f t="array" ref="F190">IFERROR(INDEX('2. ADAS issues list'!F$2:F$2070,
               MATCH(TRIM(X190),
                     '2. ADAS issues list'!A$2:A$2070 &amp; " - " &amp; '2. ADAS issues list'!N$2:N$2070, 0)), "")</f>
        <v/>
      </c>
      <c r="G190" s="89" t="str" cm="1">
        <f t="array" ref="G190">IFERROR(INDEX('2. ADAS issues list'!G$2:G$2071,
               MATCH(TRIM(X190),
                     '2. ADAS issues list'!A$2:A$2070 &amp; " - " &amp; '2. ADAS issues list'!N$2:N$2070, 0)), "")</f>
        <v/>
      </c>
      <c r="H190" s="584" t="str" cm="1">
        <f t="array" ref="H190">IFERROR(INDEX('2. ADAS issues list'!P$2:P$2070,
               MATCH(TRIM(X190),
                     '2. ADAS issues list'!A$2:A$2070 &amp; " - " &amp; '2. ADAS issues list'!N$2:N$2070, 0)), "")</f>
        <v/>
      </c>
      <c r="I190" s="16" t="str">
        <f>IFERROR(VLOOKUP(H190,Route!$C$4:$R$66,7,0), "")</f>
        <v/>
      </c>
      <c r="J190" s="224" t="str" cm="1">
        <f t="array" ref="J190">IFERROR(INDEX('2. ADAS issues list'!N$2:N$2070,
               MATCH(TRUE,
                     INDEX(('2. ADAS issues list'!A$2:A$2070 &amp; " - " &amp; '2. ADAS issues list'!N$2:N$2070) = TRIM(X190), 0), 0)), "")</f>
        <v/>
      </c>
      <c r="K190" s="17" t="str">
        <f>IFERROR(VLOOKUP(H190,Route!$C$3:$R$66,8,0), "")</f>
        <v/>
      </c>
      <c r="L190" s="17" t="str">
        <f t="shared" si="28"/>
        <v/>
      </c>
      <c r="M190" s="17" t="str">
        <f>IFERROR(VLOOKUP(H190,Route!$C$3:$R$66,10,0), "")</f>
        <v/>
      </c>
      <c r="N190" s="17" t="str">
        <f t="shared" si="29"/>
        <v/>
      </c>
      <c r="O190" s="17" t="str">
        <f>IFERROR(VLOOKUP(H190,Route!$C$3:$R$66,12,0), "")</f>
        <v/>
      </c>
      <c r="P190" s="17" t="str">
        <f t="shared" si="30"/>
        <v/>
      </c>
      <c r="Q190" s="17" t="str">
        <f>IFERROR(VLOOKUP(H190,Route!$C$3:$R$66,14,0), "")</f>
        <v/>
      </c>
      <c r="R190" s="17" t="str">
        <f t="shared" si="31"/>
        <v/>
      </c>
      <c r="S190" s="584" t="str" cm="1">
        <f t="array" ref="S190">IFERROR(INDEX('2. ADAS issues list'!Q$2:Q$2070,
               MATCH(TRUE,
                     INDEX(('2. ADAS issues list'!A$2:A$2070 &amp; " - " &amp; '2. ADAS issues list'!N$2:N$2070) = TRIM(X190), 0), 0)), "")</f>
        <v/>
      </c>
      <c r="T190" s="592" t="str">
        <f t="shared" si="32"/>
        <v/>
      </c>
      <c r="U190" s="593" t="str" cm="1">
        <f t="array" ref="U190">_xlfn.IFS(T190="", "", T190&gt;=0.9, "OK", T190&lt;0.9, "NOK")</f>
        <v/>
      </c>
    </row>
    <row r="191" spans="3:21" ht="15.6">
      <c r="C191" s="11" t="str" cm="1">
        <f t="array" ref="C191">IFERROR(INDEX('2. ADAS issues list'!B$2:B$2070,
               MATCH(TRUE,
                     ('2. ADAS issues list'!A$2:A$2070 &amp; " - " &amp; '2. ADAS issues list'!N$2:N$2070) = TRIM(X191), 0)), "")</f>
        <v/>
      </c>
      <c r="D191" s="10" t="str" cm="1">
        <f t="array" ref="D191">IFERROR(INDEX('2. ADAS issues list'!C$2:C$2070,
               MATCH(TRIM(X191),
                     '2. ADAS issues list'!A$2:A$2070 &amp; " - " &amp; '2. ADAS issues list'!N$2:N$2070, 0)), "")</f>
        <v/>
      </c>
      <c r="E191" s="10" t="str" cm="1">
        <f t="array" ref="E191">IFERROR(INDEX('2. ADAS issues list'!D$2:D$2070,
               MATCH(TRIM(X191),
                     '2. ADAS issues list'!A$2:A$2070 &amp; " - " &amp; '2. ADAS issues list'!N$2:N$2070, 0)), "")</f>
        <v/>
      </c>
      <c r="F191" s="88" t="str" cm="1">
        <f t="array" ref="F191">IFERROR(INDEX('2. ADAS issues list'!F$2:F$2070,
               MATCH(TRIM(X191),
                     '2. ADAS issues list'!A$2:A$2070 &amp; " - " &amp; '2. ADAS issues list'!N$2:N$2070, 0)), "")</f>
        <v/>
      </c>
      <c r="G191" s="89" t="str" cm="1">
        <f t="array" ref="G191">IFERROR(INDEX('2. ADAS issues list'!G$2:G$2071,
               MATCH(TRIM(X191),
                     '2. ADAS issues list'!A$2:A$2070 &amp; " - " &amp; '2. ADAS issues list'!N$2:N$2070, 0)), "")</f>
        <v/>
      </c>
      <c r="H191" s="584" t="str" cm="1">
        <f t="array" ref="H191">IFERROR(INDEX('2. ADAS issues list'!P$2:P$2070,
               MATCH(TRIM(X191),
                     '2. ADAS issues list'!A$2:A$2070 &amp; " - " &amp; '2. ADAS issues list'!N$2:N$2070, 0)), "")</f>
        <v/>
      </c>
      <c r="I191" s="16" t="str">
        <f>IFERROR(VLOOKUP(H191,Route!$C$4:$R$66,7,0), "")</f>
        <v/>
      </c>
      <c r="J191" s="224" t="str" cm="1">
        <f t="array" ref="J191">IFERROR(INDEX('2. ADAS issues list'!N$2:N$2070,
               MATCH(TRUE,
                     INDEX(('2. ADAS issues list'!A$2:A$2070 &amp; " - " &amp; '2. ADAS issues list'!N$2:N$2070) = TRIM(X191), 0), 0)), "")</f>
        <v/>
      </c>
      <c r="K191" s="17" t="str">
        <f>IFERROR(VLOOKUP(H191,Route!$C$3:$R$66,8,0), "")</f>
        <v/>
      </c>
      <c r="L191" s="17" t="str">
        <f t="shared" si="28"/>
        <v/>
      </c>
      <c r="M191" s="17" t="str">
        <f>IFERROR(VLOOKUP(H191,Route!$C$3:$R$66,10,0), "")</f>
        <v/>
      </c>
      <c r="N191" s="17" t="str">
        <f t="shared" si="29"/>
        <v/>
      </c>
      <c r="O191" s="17" t="str">
        <f>IFERROR(VLOOKUP(H191,Route!$C$3:$R$66,12,0), "")</f>
        <v/>
      </c>
      <c r="P191" s="17" t="str">
        <f t="shared" si="30"/>
        <v/>
      </c>
      <c r="Q191" s="17" t="str">
        <f>IFERROR(VLOOKUP(H191,Route!$C$3:$R$66,14,0), "")</f>
        <v/>
      </c>
      <c r="R191" s="17" t="str">
        <f t="shared" si="31"/>
        <v/>
      </c>
      <c r="S191" s="584" t="str" cm="1">
        <f t="array" ref="S191">IFERROR(INDEX('2. ADAS issues list'!Q$2:Q$2070,
               MATCH(TRUE,
                     INDEX(('2. ADAS issues list'!A$2:A$2070 &amp; " - " &amp; '2. ADAS issues list'!N$2:N$2070) = TRIM(X191), 0), 0)), "")</f>
        <v/>
      </c>
      <c r="T191" s="592" t="str">
        <f t="shared" si="32"/>
        <v/>
      </c>
      <c r="U191" s="593" t="str" cm="1">
        <f t="array" ref="U191">_xlfn.IFS(T191="", "", T191&gt;=0.9, "OK", T191&lt;0.9, "NOK")</f>
        <v/>
      </c>
    </row>
    <row r="192" spans="3:21" ht="15.6">
      <c r="C192" s="11" t="str" cm="1">
        <f t="array" ref="C192">IFERROR(INDEX('2. ADAS issues list'!B$2:B$2070,
               MATCH(TRUE,
                     ('2. ADAS issues list'!A$2:A$2070 &amp; " - " &amp; '2. ADAS issues list'!N$2:N$2070) = TRIM(X192), 0)), "")</f>
        <v/>
      </c>
      <c r="D192" s="10" t="str" cm="1">
        <f t="array" ref="D192">IFERROR(INDEX('2. ADAS issues list'!C$2:C$2070,
               MATCH(TRIM(X192),
                     '2. ADAS issues list'!A$2:A$2070 &amp; " - " &amp; '2. ADAS issues list'!N$2:N$2070, 0)), "")</f>
        <v/>
      </c>
      <c r="E192" s="10" t="str" cm="1">
        <f t="array" ref="E192">IFERROR(INDEX('2. ADAS issues list'!D$2:D$2070,
               MATCH(TRIM(X192),
                     '2. ADAS issues list'!A$2:A$2070 &amp; " - " &amp; '2. ADAS issues list'!N$2:N$2070, 0)), "")</f>
        <v/>
      </c>
      <c r="F192" s="88" t="str" cm="1">
        <f t="array" ref="F192">IFERROR(INDEX('2. ADAS issues list'!F$2:F$2070,
               MATCH(TRIM(X192),
                     '2. ADAS issues list'!A$2:A$2070 &amp; " - " &amp; '2. ADAS issues list'!N$2:N$2070, 0)), "")</f>
        <v/>
      </c>
      <c r="G192" s="89" t="str" cm="1">
        <f t="array" ref="G192">IFERROR(INDEX('2. ADAS issues list'!G$2:G$2071,
               MATCH(TRIM(X192),
                     '2. ADAS issues list'!A$2:A$2070 &amp; " - " &amp; '2. ADAS issues list'!N$2:N$2070, 0)), "")</f>
        <v/>
      </c>
      <c r="H192" s="584" t="str" cm="1">
        <f t="array" ref="H192">IFERROR(INDEX('2. ADAS issues list'!P$2:P$2070,
               MATCH(TRIM(X192),
                     '2. ADAS issues list'!A$2:A$2070 &amp; " - " &amp; '2. ADAS issues list'!N$2:N$2070, 0)), "")</f>
        <v/>
      </c>
      <c r="I192" s="16" t="str">
        <f>IFERROR(VLOOKUP(H192,Route!$C$4:$R$66,7,0), "")</f>
        <v/>
      </c>
      <c r="J192" s="224" t="str" cm="1">
        <f t="array" ref="J192">IFERROR(INDEX('2. ADAS issues list'!N$2:N$2070,
               MATCH(TRUE,
                     INDEX(('2. ADAS issues list'!A$2:A$2070 &amp; " - " &amp; '2. ADAS issues list'!N$2:N$2070) = TRIM(X192), 0), 0)), "")</f>
        <v/>
      </c>
      <c r="K192" s="17" t="str">
        <f>IFERROR(VLOOKUP(H192,Route!$C$3:$R$66,8,0), "")</f>
        <v/>
      </c>
      <c r="L192" s="17" t="str">
        <f t="shared" si="28"/>
        <v/>
      </c>
      <c r="M192" s="17" t="str">
        <f>IFERROR(VLOOKUP(H192,Route!$C$3:$R$66,10,0), "")</f>
        <v/>
      </c>
      <c r="N192" s="17" t="str">
        <f t="shared" si="29"/>
        <v/>
      </c>
      <c r="O192" s="17" t="str">
        <f>IFERROR(VLOOKUP(H192,Route!$C$3:$R$66,12,0), "")</f>
        <v/>
      </c>
      <c r="P192" s="17" t="str">
        <f t="shared" si="30"/>
        <v/>
      </c>
      <c r="Q192" s="17" t="str">
        <f>IFERROR(VLOOKUP(H192,Route!$C$3:$R$66,14,0), "")</f>
        <v/>
      </c>
      <c r="R192" s="17" t="str">
        <f t="shared" si="31"/>
        <v/>
      </c>
      <c r="S192" s="584" t="str" cm="1">
        <f t="array" ref="S192">IFERROR(INDEX('2. ADAS issues list'!Q$2:Q$2070,
               MATCH(TRUE,
                     INDEX(('2. ADAS issues list'!A$2:A$2070 &amp; " - " &amp; '2. ADAS issues list'!N$2:N$2070) = TRIM(X192), 0), 0)), "")</f>
        <v/>
      </c>
      <c r="T192" s="592" t="str">
        <f t="shared" si="32"/>
        <v/>
      </c>
      <c r="U192" s="593" t="str" cm="1">
        <f t="array" ref="U192">_xlfn.IFS(T192="", "", T192&gt;=0.9, "OK", T192&lt;0.9, "NOK")</f>
        <v/>
      </c>
    </row>
    <row r="193" spans="3:21" ht="15.6">
      <c r="C193" s="11" t="str" cm="1">
        <f t="array" ref="C193">IFERROR(INDEX('2. ADAS issues list'!B$2:B$2070,
               MATCH(TRUE,
                     ('2. ADAS issues list'!A$2:A$2070 &amp; " - " &amp; '2. ADAS issues list'!N$2:N$2070) = TRIM(X193), 0)), "")</f>
        <v/>
      </c>
      <c r="D193" s="10" t="str" cm="1">
        <f t="array" ref="D193">IFERROR(INDEX('2. ADAS issues list'!C$2:C$2070,
               MATCH(TRIM(X193),
                     '2. ADAS issues list'!A$2:A$2070 &amp; " - " &amp; '2. ADAS issues list'!N$2:N$2070, 0)), "")</f>
        <v/>
      </c>
      <c r="E193" s="10" t="str" cm="1">
        <f t="array" ref="E193">IFERROR(INDEX('2. ADAS issues list'!D$2:D$2070,
               MATCH(TRIM(X193),
                     '2. ADAS issues list'!A$2:A$2070 &amp; " - " &amp; '2. ADAS issues list'!N$2:N$2070, 0)), "")</f>
        <v/>
      </c>
      <c r="F193" s="88" t="str" cm="1">
        <f t="array" ref="F193">IFERROR(INDEX('2. ADAS issues list'!F$2:F$2070,
               MATCH(TRIM(X193),
                     '2. ADAS issues list'!A$2:A$2070 &amp; " - " &amp; '2. ADAS issues list'!N$2:N$2070, 0)), "")</f>
        <v/>
      </c>
      <c r="G193" s="89" t="str" cm="1">
        <f t="array" ref="G193">IFERROR(INDEX('2. ADAS issues list'!G$2:G$2071,
               MATCH(TRIM(X193),
                     '2. ADAS issues list'!A$2:A$2070 &amp; " - " &amp; '2. ADAS issues list'!N$2:N$2070, 0)), "")</f>
        <v/>
      </c>
      <c r="H193" s="584" t="str" cm="1">
        <f t="array" ref="H193">IFERROR(INDEX('2. ADAS issues list'!P$2:P$2070,
               MATCH(TRIM(X193),
                     '2. ADAS issues list'!A$2:A$2070 &amp; " - " &amp; '2. ADAS issues list'!N$2:N$2070, 0)), "")</f>
        <v/>
      </c>
      <c r="I193" s="16" t="str">
        <f>IFERROR(VLOOKUP(H193,Route!$C$4:$R$66,7,0), "")</f>
        <v/>
      </c>
      <c r="J193" s="224" t="str" cm="1">
        <f t="array" ref="J193">IFERROR(INDEX('2. ADAS issues list'!N$2:N$2070,
               MATCH(TRUE,
                     INDEX(('2. ADAS issues list'!A$2:A$2070 &amp; " - " &amp; '2. ADAS issues list'!N$2:N$2070) = TRIM(X193), 0), 0)), "")</f>
        <v/>
      </c>
      <c r="K193" s="17" t="str">
        <f>IFERROR(VLOOKUP(H193,Route!$C$3:$R$66,8,0), "")</f>
        <v/>
      </c>
      <c r="L193" s="17" t="str">
        <f t="shared" si="28"/>
        <v/>
      </c>
      <c r="M193" s="17" t="str">
        <f>IFERROR(VLOOKUP(H193,Route!$C$3:$R$66,10,0), "")</f>
        <v/>
      </c>
      <c r="N193" s="17" t="str">
        <f t="shared" si="29"/>
        <v/>
      </c>
      <c r="O193" s="17" t="str">
        <f>IFERROR(VLOOKUP(H193,Route!$C$3:$R$66,12,0), "")</f>
        <v/>
      </c>
      <c r="P193" s="17" t="str">
        <f t="shared" si="30"/>
        <v/>
      </c>
      <c r="Q193" s="17" t="str">
        <f>IFERROR(VLOOKUP(H193,Route!$C$3:$R$66,14,0), "")</f>
        <v/>
      </c>
      <c r="R193" s="17" t="str">
        <f t="shared" si="31"/>
        <v/>
      </c>
      <c r="S193" s="584" t="str" cm="1">
        <f t="array" ref="S193">IFERROR(INDEX('2. ADAS issues list'!Q$2:Q$2070,
               MATCH(TRUE,
                     INDEX(('2. ADAS issues list'!A$2:A$2070 &amp; " - " &amp; '2. ADAS issues list'!N$2:N$2070) = TRIM(X193), 0), 0)), "")</f>
        <v/>
      </c>
      <c r="T193" s="592" t="str">
        <f t="shared" si="32"/>
        <v/>
      </c>
      <c r="U193" s="593" t="str" cm="1">
        <f t="array" ref="U193">_xlfn.IFS(T193="", "", T193&gt;=0.9, "OK", T193&lt;0.9, "NOK")</f>
        <v/>
      </c>
    </row>
    <row r="194" spans="3:21" ht="15.6">
      <c r="C194" s="11" t="str" cm="1">
        <f t="array" ref="C194">IFERROR(INDEX('2. ADAS issues list'!B$2:B$2070,
               MATCH(TRUE,
                     ('2. ADAS issues list'!A$2:A$2070 &amp; " - " &amp; '2. ADAS issues list'!N$2:N$2070) = TRIM(X194), 0)), "")</f>
        <v/>
      </c>
      <c r="D194" s="10" t="str" cm="1">
        <f t="array" ref="D194">IFERROR(INDEX('2. ADAS issues list'!C$2:C$2070,
               MATCH(TRIM(X194),
                     '2. ADAS issues list'!A$2:A$2070 &amp; " - " &amp; '2. ADAS issues list'!N$2:N$2070, 0)), "")</f>
        <v/>
      </c>
      <c r="E194" s="10" t="str" cm="1">
        <f t="array" ref="E194">IFERROR(INDEX('2. ADAS issues list'!D$2:D$2070,
               MATCH(TRIM(X194),
                     '2. ADAS issues list'!A$2:A$2070 &amp; " - " &amp; '2. ADAS issues list'!N$2:N$2070, 0)), "")</f>
        <v/>
      </c>
      <c r="F194" s="88" t="str" cm="1">
        <f t="array" ref="F194">IFERROR(INDEX('2. ADAS issues list'!F$2:F$2070,
               MATCH(TRIM(X194),
                     '2. ADAS issues list'!A$2:A$2070 &amp; " - " &amp; '2. ADAS issues list'!N$2:N$2070, 0)), "")</f>
        <v/>
      </c>
      <c r="G194" s="89" t="str" cm="1">
        <f t="array" ref="G194">IFERROR(INDEX('2. ADAS issues list'!G$2:G$2071,
               MATCH(TRIM(X194),
                     '2. ADAS issues list'!A$2:A$2070 &amp; " - " &amp; '2. ADAS issues list'!N$2:N$2070, 0)), "")</f>
        <v/>
      </c>
      <c r="H194" s="584" t="str" cm="1">
        <f t="array" ref="H194">IFERROR(INDEX('2. ADAS issues list'!P$2:P$2070,
               MATCH(TRIM(X194),
                     '2. ADAS issues list'!A$2:A$2070 &amp; " - " &amp; '2. ADAS issues list'!N$2:N$2070, 0)), "")</f>
        <v/>
      </c>
      <c r="I194" s="16" t="str">
        <f>IFERROR(VLOOKUP(H194,Route!$C$4:$R$66,7,0), "")</f>
        <v/>
      </c>
      <c r="J194" s="224" t="str" cm="1">
        <f t="array" ref="J194">IFERROR(INDEX('2. ADAS issues list'!N$2:N$2070,
               MATCH(TRUE,
                     INDEX(('2. ADAS issues list'!A$2:A$2070 &amp; " - " &amp; '2. ADAS issues list'!N$2:N$2070) = TRIM(X194), 0), 0)), "")</f>
        <v/>
      </c>
      <c r="K194" s="17" t="str">
        <f>IFERROR(VLOOKUP(H194,Route!$C$3:$R$66,8,0), "")</f>
        <v/>
      </c>
      <c r="L194" s="17" t="str">
        <f t="shared" si="28"/>
        <v/>
      </c>
      <c r="M194" s="17" t="str">
        <f>IFERROR(VLOOKUP(H194,Route!$C$3:$R$66,10,0), "")</f>
        <v/>
      </c>
      <c r="N194" s="17" t="str">
        <f t="shared" si="29"/>
        <v/>
      </c>
      <c r="O194" s="17" t="str">
        <f>IFERROR(VLOOKUP(H194,Route!$C$3:$R$66,12,0), "")</f>
        <v/>
      </c>
      <c r="P194" s="17" t="str">
        <f t="shared" si="30"/>
        <v/>
      </c>
      <c r="Q194" s="17" t="str">
        <f>IFERROR(VLOOKUP(H194,Route!$C$3:$R$66,14,0), "")</f>
        <v/>
      </c>
      <c r="R194" s="17" t="str">
        <f t="shared" si="31"/>
        <v/>
      </c>
      <c r="S194" s="584" t="str" cm="1">
        <f t="array" ref="S194">IFERROR(INDEX('2. ADAS issues list'!Q$2:Q$2070,
               MATCH(TRUE,
                     INDEX(('2. ADAS issues list'!A$2:A$2070 &amp; " - " &amp; '2. ADAS issues list'!N$2:N$2070) = TRIM(X194), 0), 0)), "")</f>
        <v/>
      </c>
      <c r="T194" s="592" t="str">
        <f t="shared" si="32"/>
        <v/>
      </c>
      <c r="U194" s="593" t="str" cm="1">
        <f t="array" ref="U194">_xlfn.IFS(T194="", "", T194&gt;=0.9, "OK", T194&lt;0.9, "NOK")</f>
        <v/>
      </c>
    </row>
    <row r="195" spans="3:21" ht="15.6">
      <c r="C195" s="11" t="str" cm="1">
        <f t="array" ref="C195">IFERROR(INDEX('2. ADAS issues list'!B$2:B$2070,
               MATCH(TRUE,
                     ('2. ADAS issues list'!A$2:A$2070 &amp; " - " &amp; '2. ADAS issues list'!N$2:N$2070) = TRIM(X195), 0)), "")</f>
        <v/>
      </c>
      <c r="D195" s="10" t="str" cm="1">
        <f t="array" ref="D195">IFERROR(INDEX('2. ADAS issues list'!C$2:C$2070,
               MATCH(TRIM(X195),
                     '2. ADAS issues list'!A$2:A$2070 &amp; " - " &amp; '2. ADAS issues list'!N$2:N$2070, 0)), "")</f>
        <v/>
      </c>
      <c r="E195" s="10" t="str" cm="1">
        <f t="array" ref="E195">IFERROR(INDEX('2. ADAS issues list'!D$2:D$2070,
               MATCH(TRIM(X195),
                     '2. ADAS issues list'!A$2:A$2070 &amp; " - " &amp; '2. ADAS issues list'!N$2:N$2070, 0)), "")</f>
        <v/>
      </c>
      <c r="F195" s="88" t="str" cm="1">
        <f t="array" ref="F195">IFERROR(INDEX('2. ADAS issues list'!F$2:F$2070,
               MATCH(TRIM(X195),
                     '2. ADAS issues list'!A$2:A$2070 &amp; " - " &amp; '2. ADAS issues list'!N$2:N$2070, 0)), "")</f>
        <v/>
      </c>
      <c r="G195" s="89" t="str" cm="1">
        <f t="array" ref="G195">IFERROR(INDEX('2. ADAS issues list'!G$2:G$2071,
               MATCH(TRIM(X195),
                     '2. ADAS issues list'!A$2:A$2070 &amp; " - " &amp; '2. ADAS issues list'!N$2:N$2070, 0)), "")</f>
        <v/>
      </c>
      <c r="H195" s="584" t="str" cm="1">
        <f t="array" ref="H195">IFERROR(INDEX('2. ADAS issues list'!P$2:P$2070,
               MATCH(TRIM(X195),
                     '2. ADAS issues list'!A$2:A$2070 &amp; " - " &amp; '2. ADAS issues list'!N$2:N$2070, 0)), "")</f>
        <v/>
      </c>
      <c r="I195" s="16" t="str">
        <f>IFERROR(VLOOKUP(H195,Route!$C$4:$R$66,7,0), "")</f>
        <v/>
      </c>
      <c r="J195" s="224" t="str" cm="1">
        <f t="array" ref="J195">IFERROR(INDEX('2. ADAS issues list'!N$2:N$2070,
               MATCH(TRUE,
                     INDEX(('2. ADAS issues list'!A$2:A$2070 &amp; " - " &amp; '2. ADAS issues list'!N$2:N$2070) = TRIM(X195), 0), 0)), "")</f>
        <v/>
      </c>
      <c r="K195" s="17" t="str">
        <f>IFERROR(VLOOKUP(H195,Route!$C$3:$R$66,8,0), "")</f>
        <v/>
      </c>
      <c r="L195" s="17" t="str">
        <f t="shared" si="28"/>
        <v/>
      </c>
      <c r="M195" s="17" t="str">
        <f>IFERROR(VLOOKUP(H195,Route!$C$3:$R$66,10,0), "")</f>
        <v/>
      </c>
      <c r="N195" s="17" t="str">
        <f t="shared" si="29"/>
        <v/>
      </c>
      <c r="O195" s="17" t="str">
        <f>IFERROR(VLOOKUP(H195,Route!$C$3:$R$66,12,0), "")</f>
        <v/>
      </c>
      <c r="P195" s="17" t="str">
        <f t="shared" si="30"/>
        <v/>
      </c>
      <c r="Q195" s="17" t="str">
        <f>IFERROR(VLOOKUP(H195,Route!$C$3:$R$66,14,0), "")</f>
        <v/>
      </c>
      <c r="R195" s="17" t="str">
        <f t="shared" si="31"/>
        <v/>
      </c>
      <c r="S195" s="584" t="str" cm="1">
        <f t="array" ref="S195">IFERROR(INDEX('2. ADAS issues list'!Q$2:Q$2070,
               MATCH(TRUE,
                     INDEX(('2. ADAS issues list'!A$2:A$2070 &amp; " - " &amp; '2. ADAS issues list'!N$2:N$2070) = TRIM(X195), 0), 0)), "")</f>
        <v/>
      </c>
      <c r="T195" s="592" t="str">
        <f t="shared" si="32"/>
        <v/>
      </c>
      <c r="U195" s="593" t="str" cm="1">
        <f t="array" ref="U195">_xlfn.IFS(T195="", "", T195&gt;=0.9, "OK", T195&lt;0.9, "NOK")</f>
        <v/>
      </c>
    </row>
    <row r="196" spans="3:21" ht="15.6">
      <c r="C196" s="11" t="str" cm="1">
        <f t="array" ref="C196">IFERROR(INDEX('2. ADAS issues list'!B$2:B$2070,
               MATCH(TRUE,
                     ('2. ADAS issues list'!A$2:A$2070 &amp; " - " &amp; '2. ADAS issues list'!N$2:N$2070) = TRIM(X196), 0)), "")</f>
        <v/>
      </c>
      <c r="D196" s="10" t="str" cm="1">
        <f t="array" ref="D196">IFERROR(INDEX('2. ADAS issues list'!C$2:C$2070,
               MATCH(TRIM(X196),
                     '2. ADAS issues list'!A$2:A$2070 &amp; " - " &amp; '2. ADAS issues list'!N$2:N$2070, 0)), "")</f>
        <v/>
      </c>
      <c r="E196" s="10" t="str" cm="1">
        <f t="array" ref="E196">IFERROR(INDEX('2. ADAS issues list'!D$2:D$2070,
               MATCH(TRIM(X196),
                     '2. ADAS issues list'!A$2:A$2070 &amp; " - " &amp; '2. ADAS issues list'!N$2:N$2070, 0)), "")</f>
        <v/>
      </c>
      <c r="F196" s="88" t="str" cm="1">
        <f t="array" ref="F196">IFERROR(INDEX('2. ADAS issues list'!F$2:F$2070,
               MATCH(TRIM(X196),
                     '2. ADAS issues list'!A$2:A$2070 &amp; " - " &amp; '2. ADAS issues list'!N$2:N$2070, 0)), "")</f>
        <v/>
      </c>
      <c r="G196" s="89" t="str" cm="1">
        <f t="array" ref="G196">IFERROR(INDEX('2. ADAS issues list'!G$2:G$2071,
               MATCH(TRIM(X196),
                     '2. ADAS issues list'!A$2:A$2070 &amp; " - " &amp; '2. ADAS issues list'!N$2:N$2070, 0)), "")</f>
        <v/>
      </c>
      <c r="H196" s="584" t="str" cm="1">
        <f t="array" ref="H196">IFERROR(INDEX('2. ADAS issues list'!P$2:P$2070,
               MATCH(TRIM(X196),
                     '2. ADAS issues list'!A$2:A$2070 &amp; " - " &amp; '2. ADAS issues list'!N$2:N$2070, 0)), "")</f>
        <v/>
      </c>
      <c r="I196" s="16" t="str">
        <f>IFERROR(VLOOKUP(H196,Route!$C$4:$R$66,7,0), "")</f>
        <v/>
      </c>
      <c r="J196" s="224" t="str" cm="1">
        <f t="array" ref="J196">IFERROR(INDEX('2. ADAS issues list'!N$2:N$2070,
               MATCH(TRUE,
                     INDEX(('2. ADAS issues list'!A$2:A$2070 &amp; " - " &amp; '2. ADAS issues list'!N$2:N$2070) = TRIM(X196), 0), 0)), "")</f>
        <v/>
      </c>
      <c r="K196" s="17" t="str">
        <f>IFERROR(VLOOKUP(H196,Route!$C$3:$R$66,8,0), "")</f>
        <v/>
      </c>
      <c r="L196" s="17" t="str">
        <f t="shared" ref="L196:L200" si="33">IF(OR(K196="", I196="",J196= "", I196=0), "", K196/I196*J196)</f>
        <v/>
      </c>
      <c r="M196" s="17" t="str">
        <f>IFERROR(VLOOKUP(H196,Route!$C$3:$R$66,10,0), "")</f>
        <v/>
      </c>
      <c r="N196" s="17" t="str">
        <f t="shared" ref="N196:N200" si="34">IF(OR(M196="", I196="", J196="", I196=0), "", M196/I196*J196)</f>
        <v/>
      </c>
      <c r="O196" s="17" t="str">
        <f>IFERROR(VLOOKUP(H196,Route!$C$3:$R$66,12,0), "")</f>
        <v/>
      </c>
      <c r="P196" s="17" t="str">
        <f t="shared" ref="P196:P200" si="35">IF(OR(O196="", I196="", J196="", I196=0), "", O196/I196*J196)</f>
        <v/>
      </c>
      <c r="Q196" s="17" t="str">
        <f>IFERROR(VLOOKUP(H196,Route!$C$3:$R$66,14,0), "")</f>
        <v/>
      </c>
      <c r="R196" s="17" t="str">
        <f t="shared" ref="R196:R200" si="36">IF(OR(Q196="", I196="", J196="", I196=0), "", Q196/I196*J196)</f>
        <v/>
      </c>
      <c r="S196" s="584" t="str" cm="1">
        <f t="array" ref="S196">IFERROR(INDEX('2. ADAS issues list'!Q$2:Q$2070,
               MATCH(TRUE,
                     INDEX(('2. ADAS issues list'!A$2:A$2070 &amp; " - " &amp; '2. ADAS issues list'!N$2:N$2070) = TRIM(X196), 0), 0)), "")</f>
        <v/>
      </c>
      <c r="T196" s="592" t="str">
        <f t="shared" ref="T196:T200" si="37">IF(OR(J196="", I196="", I196=0), "", SUM(J196/I196))</f>
        <v/>
      </c>
      <c r="U196" s="593" t="str" cm="1">
        <f t="array" ref="U196">_xlfn.IFS(T196="", "", T196&gt;=0.9, "OK", T196&lt;0.9, "NOK")</f>
        <v/>
      </c>
    </row>
    <row r="197" spans="3:21" ht="15.6">
      <c r="C197" s="11" t="str" cm="1">
        <f t="array" ref="C197">IFERROR(INDEX('2. ADAS issues list'!B$2:B$2070,
               MATCH(TRUE,
                     ('2. ADAS issues list'!A$2:A$2070 &amp; " - " &amp; '2. ADAS issues list'!N$2:N$2070) = TRIM(X197), 0)), "")</f>
        <v/>
      </c>
      <c r="D197" s="10" t="str" cm="1">
        <f t="array" ref="D197">IFERROR(INDEX('2. ADAS issues list'!C$2:C$2070,
               MATCH(TRIM(X197),
                     '2. ADAS issues list'!A$2:A$2070 &amp; " - " &amp; '2. ADAS issues list'!N$2:N$2070, 0)), "")</f>
        <v/>
      </c>
      <c r="E197" s="10" t="str" cm="1">
        <f t="array" ref="E197">IFERROR(INDEX('2. ADAS issues list'!D$2:D$2070,
               MATCH(TRIM(X197),
                     '2. ADAS issues list'!A$2:A$2070 &amp; " - " &amp; '2. ADAS issues list'!N$2:N$2070, 0)), "")</f>
        <v/>
      </c>
      <c r="F197" s="88" t="str" cm="1">
        <f t="array" ref="F197">IFERROR(INDEX('2. ADAS issues list'!F$2:F$2070,
               MATCH(TRIM(X197),
                     '2. ADAS issues list'!A$2:A$2070 &amp; " - " &amp; '2. ADAS issues list'!N$2:N$2070, 0)), "")</f>
        <v/>
      </c>
      <c r="G197" s="89" t="str" cm="1">
        <f t="array" ref="G197">IFERROR(INDEX('2. ADAS issues list'!G$2:G$2071,
               MATCH(TRIM(X197),
                     '2. ADAS issues list'!A$2:A$2070 &amp; " - " &amp; '2. ADAS issues list'!N$2:N$2070, 0)), "")</f>
        <v/>
      </c>
      <c r="H197" s="584" t="str" cm="1">
        <f t="array" ref="H197">IFERROR(INDEX('2. ADAS issues list'!P$2:P$2070,
               MATCH(TRIM(X197),
                     '2. ADAS issues list'!A$2:A$2070 &amp; " - " &amp; '2. ADAS issues list'!N$2:N$2070, 0)), "")</f>
        <v/>
      </c>
      <c r="I197" s="16" t="str">
        <f>IFERROR(VLOOKUP(H197,Route!$C$4:$R$66,7,0), "")</f>
        <v/>
      </c>
      <c r="J197" s="224" t="str" cm="1">
        <f t="array" ref="J197">IFERROR(INDEX('2. ADAS issues list'!N$2:N$2070,
               MATCH(TRUE,
                     INDEX(('2. ADAS issues list'!A$2:A$2070 &amp; " - " &amp; '2. ADAS issues list'!N$2:N$2070) = TRIM(X197), 0), 0)), "")</f>
        <v/>
      </c>
      <c r="K197" s="17" t="str">
        <f>IFERROR(VLOOKUP(H197,Route!$C$3:$R$66,8,0), "")</f>
        <v/>
      </c>
      <c r="L197" s="17" t="str">
        <f t="shared" si="33"/>
        <v/>
      </c>
      <c r="M197" s="17" t="str">
        <f>IFERROR(VLOOKUP(H197,Route!$C$3:$R$66,10,0), "")</f>
        <v/>
      </c>
      <c r="N197" s="17" t="str">
        <f t="shared" si="34"/>
        <v/>
      </c>
      <c r="O197" s="17" t="str">
        <f>IFERROR(VLOOKUP(H197,Route!$C$3:$R$66,12,0), "")</f>
        <v/>
      </c>
      <c r="P197" s="17" t="str">
        <f t="shared" si="35"/>
        <v/>
      </c>
      <c r="Q197" s="17" t="str">
        <f>IFERROR(VLOOKUP(H197,Route!$C$3:$R$66,14,0), "")</f>
        <v/>
      </c>
      <c r="R197" s="17" t="str">
        <f t="shared" si="36"/>
        <v/>
      </c>
      <c r="S197" s="584" t="str" cm="1">
        <f t="array" ref="S197">IFERROR(INDEX('2. ADAS issues list'!Q$2:Q$2070,
               MATCH(TRUE,
                     INDEX(('2. ADAS issues list'!A$2:A$2070 &amp; " - " &amp; '2. ADAS issues list'!N$2:N$2070) = TRIM(X197), 0), 0)), "")</f>
        <v/>
      </c>
      <c r="T197" s="592" t="str">
        <f t="shared" si="37"/>
        <v/>
      </c>
      <c r="U197" s="593" t="str" cm="1">
        <f t="array" ref="U197">_xlfn.IFS(T197="", "", T197&gt;=0.9, "OK", T197&lt;0.9, "NOK")</f>
        <v/>
      </c>
    </row>
    <row r="198" spans="3:21" ht="15.6">
      <c r="C198" s="11" t="str" cm="1">
        <f t="array" ref="C198">IFERROR(INDEX('2. ADAS issues list'!B$2:B$2070,
               MATCH(TRUE,
                     ('2. ADAS issues list'!A$2:A$2070 &amp; " - " &amp; '2. ADAS issues list'!N$2:N$2070) = TRIM(X198), 0)), "")</f>
        <v/>
      </c>
      <c r="D198" s="10" t="str" cm="1">
        <f t="array" ref="D198">IFERROR(INDEX('2. ADAS issues list'!C$2:C$2070,
               MATCH(TRIM(X198),
                     '2. ADAS issues list'!A$2:A$2070 &amp; " - " &amp; '2. ADAS issues list'!N$2:N$2070, 0)), "")</f>
        <v/>
      </c>
      <c r="E198" s="10" t="str" cm="1">
        <f t="array" ref="E198">IFERROR(INDEX('2. ADAS issues list'!D$2:D$2070,
               MATCH(TRIM(X198),
                     '2. ADAS issues list'!A$2:A$2070 &amp; " - " &amp; '2. ADAS issues list'!N$2:N$2070, 0)), "")</f>
        <v/>
      </c>
      <c r="F198" s="88" t="str" cm="1">
        <f t="array" ref="F198">IFERROR(INDEX('2. ADAS issues list'!F$2:F$2070,
               MATCH(TRIM(X198),
                     '2. ADAS issues list'!A$2:A$2070 &amp; " - " &amp; '2. ADAS issues list'!N$2:N$2070, 0)), "")</f>
        <v/>
      </c>
      <c r="G198" s="89" t="str" cm="1">
        <f t="array" ref="G198">IFERROR(INDEX('2. ADAS issues list'!G$2:G$2071,
               MATCH(TRIM(X198),
                     '2. ADAS issues list'!A$2:A$2070 &amp; " - " &amp; '2. ADAS issues list'!N$2:N$2070, 0)), "")</f>
        <v/>
      </c>
      <c r="H198" s="584" t="str" cm="1">
        <f t="array" ref="H198">IFERROR(INDEX('2. ADAS issues list'!P$2:P$2070,
               MATCH(TRIM(X198),
                     '2. ADAS issues list'!A$2:A$2070 &amp; " - " &amp; '2. ADAS issues list'!N$2:N$2070, 0)), "")</f>
        <v/>
      </c>
      <c r="I198" s="16" t="str">
        <f>IFERROR(VLOOKUP(H198,Route!$C$4:$R$66,7,0), "")</f>
        <v/>
      </c>
      <c r="J198" s="224" t="str" cm="1">
        <f t="array" ref="J198">IFERROR(INDEX('2. ADAS issues list'!N$2:N$2070,
               MATCH(TRUE,
                     INDEX(('2. ADAS issues list'!A$2:A$2070 &amp; " - " &amp; '2. ADAS issues list'!N$2:N$2070) = TRIM(X198), 0), 0)), "")</f>
        <v/>
      </c>
      <c r="K198" s="17" t="str">
        <f>IFERROR(VLOOKUP(H198,Route!$C$3:$R$66,8,0), "")</f>
        <v/>
      </c>
      <c r="L198" s="17" t="str">
        <f t="shared" si="33"/>
        <v/>
      </c>
      <c r="M198" s="17" t="str">
        <f>IFERROR(VLOOKUP(H198,Route!$C$3:$R$66,10,0), "")</f>
        <v/>
      </c>
      <c r="N198" s="17" t="str">
        <f t="shared" si="34"/>
        <v/>
      </c>
      <c r="O198" s="17" t="str">
        <f>IFERROR(VLOOKUP(H198,Route!$C$3:$R$66,12,0), "")</f>
        <v/>
      </c>
      <c r="P198" s="17" t="str">
        <f t="shared" si="35"/>
        <v/>
      </c>
      <c r="Q198" s="17" t="str">
        <f>IFERROR(VLOOKUP(H198,Route!$C$3:$R$66,14,0), "")</f>
        <v/>
      </c>
      <c r="R198" s="17" t="str">
        <f t="shared" si="36"/>
        <v/>
      </c>
      <c r="S198" s="584" t="str" cm="1">
        <f t="array" ref="S198">IFERROR(INDEX('2. ADAS issues list'!Q$2:Q$2070,
               MATCH(TRUE,
                     INDEX(('2. ADAS issues list'!A$2:A$2070 &amp; " - " &amp; '2. ADAS issues list'!N$2:N$2070) = TRIM(X198), 0), 0)), "")</f>
        <v/>
      </c>
      <c r="T198" s="592" t="str">
        <f t="shared" si="37"/>
        <v/>
      </c>
      <c r="U198" s="593" t="str" cm="1">
        <f t="array" ref="U198">_xlfn.IFS(T198="", "", T198&gt;=0.9, "OK", T198&lt;0.9, "NOK")</f>
        <v/>
      </c>
    </row>
    <row r="199" spans="3:21" ht="15.6">
      <c r="C199" s="11" t="str" cm="1">
        <f t="array" ref="C199">IFERROR(INDEX('2. ADAS issues list'!B$2:B$2070,
               MATCH(TRUE,
                     ('2. ADAS issues list'!A$2:A$2070 &amp; " - " &amp; '2. ADAS issues list'!N$2:N$2070) = TRIM(X199), 0)), "")</f>
        <v/>
      </c>
      <c r="D199" s="10" t="str" cm="1">
        <f t="array" ref="D199">IFERROR(INDEX('2. ADAS issues list'!C$2:C$2070,
               MATCH(TRIM(X199),
                     '2. ADAS issues list'!A$2:A$2070 &amp; " - " &amp; '2. ADAS issues list'!N$2:N$2070, 0)), "")</f>
        <v/>
      </c>
      <c r="E199" s="10" t="str" cm="1">
        <f t="array" ref="E199">IFERROR(INDEX('2. ADAS issues list'!D$2:D$2070,
               MATCH(TRIM(X199),
                     '2. ADAS issues list'!A$2:A$2070 &amp; " - " &amp; '2. ADAS issues list'!N$2:N$2070, 0)), "")</f>
        <v/>
      </c>
      <c r="F199" s="88" t="str" cm="1">
        <f t="array" ref="F199">IFERROR(INDEX('2. ADAS issues list'!F$2:F$2070,
               MATCH(TRIM(X199),
                     '2. ADAS issues list'!A$2:A$2070 &amp; " - " &amp; '2. ADAS issues list'!N$2:N$2070, 0)), "")</f>
        <v/>
      </c>
      <c r="G199" s="89" t="str" cm="1">
        <f t="array" ref="G199">IFERROR(INDEX('2. ADAS issues list'!G$2:G$2071,
               MATCH(TRIM(X199),
                     '2. ADAS issues list'!A$2:A$2070 &amp; " - " &amp; '2. ADAS issues list'!N$2:N$2070, 0)), "")</f>
        <v/>
      </c>
      <c r="H199" s="584" t="str" cm="1">
        <f t="array" ref="H199">IFERROR(INDEX('2. ADAS issues list'!P$2:P$2070,
               MATCH(TRIM(X199),
                     '2. ADAS issues list'!A$2:A$2070 &amp; " - " &amp; '2. ADAS issues list'!N$2:N$2070, 0)), "")</f>
        <v/>
      </c>
      <c r="I199" s="16" t="str">
        <f>IFERROR(VLOOKUP(H199,Route!$C$4:$R$66,7,0), "")</f>
        <v/>
      </c>
      <c r="J199" s="224" t="str" cm="1">
        <f t="array" ref="J199">IFERROR(INDEX('2. ADAS issues list'!N$2:N$2070,
               MATCH(TRUE,
                     INDEX(('2. ADAS issues list'!A$2:A$2070 &amp; " - " &amp; '2. ADAS issues list'!N$2:N$2070) = TRIM(X199), 0), 0)), "")</f>
        <v/>
      </c>
      <c r="K199" s="17" t="str">
        <f>IFERROR(VLOOKUP(H199,Route!$C$3:$R$66,8,0), "")</f>
        <v/>
      </c>
      <c r="L199" s="17" t="str">
        <f t="shared" si="33"/>
        <v/>
      </c>
      <c r="M199" s="17" t="str">
        <f>IFERROR(VLOOKUP(H199,Route!$C$3:$R$66,10,0), "")</f>
        <v/>
      </c>
      <c r="N199" s="17" t="str">
        <f t="shared" si="34"/>
        <v/>
      </c>
      <c r="O199" s="17" t="str">
        <f>IFERROR(VLOOKUP(H199,Route!$C$3:$R$66,12,0), "")</f>
        <v/>
      </c>
      <c r="P199" s="17" t="str">
        <f t="shared" si="35"/>
        <v/>
      </c>
      <c r="Q199" s="17" t="str">
        <f>IFERROR(VLOOKUP(H199,Route!$C$3:$R$66,14,0), "")</f>
        <v/>
      </c>
      <c r="R199" s="17" t="str">
        <f t="shared" si="36"/>
        <v/>
      </c>
      <c r="S199" s="584" t="str" cm="1">
        <f t="array" ref="S199">IFERROR(INDEX('2. ADAS issues list'!Q$2:Q$2070,
               MATCH(TRUE,
                     INDEX(('2. ADAS issues list'!A$2:A$2070 &amp; " - " &amp; '2. ADAS issues list'!N$2:N$2070) = TRIM(X199), 0), 0)), "")</f>
        <v/>
      </c>
      <c r="T199" s="592" t="str">
        <f t="shared" si="37"/>
        <v/>
      </c>
      <c r="U199" s="593" t="str" cm="1">
        <f t="array" ref="U199">_xlfn.IFS(T199="", "", T199&gt;=0.9, "OK", T199&lt;0.9, "NOK")</f>
        <v/>
      </c>
    </row>
    <row r="200" spans="3:21" ht="15.6">
      <c r="C200" s="11" t="str" cm="1">
        <f t="array" ref="C200">IFERROR(INDEX('2. ADAS issues list'!B$2:B$2070,
               MATCH(TRUE,
                     ('2. ADAS issues list'!A$2:A$2070 &amp; " - " &amp; '2. ADAS issues list'!N$2:N$2070) = TRIM(X200), 0)), "")</f>
        <v/>
      </c>
      <c r="D200" s="10" t="str" cm="1">
        <f t="array" ref="D200">IFERROR(INDEX('2. ADAS issues list'!C$2:C$2070,
               MATCH(TRIM(X200),
                     '2. ADAS issues list'!A$2:A$2070 &amp; " - " &amp; '2. ADAS issues list'!N$2:N$2070, 0)), "")</f>
        <v/>
      </c>
      <c r="E200" s="10" t="str" cm="1">
        <f t="array" ref="E200">IFERROR(INDEX('2. ADAS issues list'!D$2:D$2070,
               MATCH(TRIM(X200),
                     '2. ADAS issues list'!A$2:A$2070 &amp; " - " &amp; '2. ADAS issues list'!N$2:N$2070, 0)), "")</f>
        <v/>
      </c>
      <c r="F200" s="88" t="str" cm="1">
        <f t="array" ref="F200">IFERROR(INDEX('2. ADAS issues list'!F$2:F$2070,
               MATCH(TRIM(X200),
                     '2. ADAS issues list'!A$2:A$2070 &amp; " - " &amp; '2. ADAS issues list'!N$2:N$2070, 0)), "")</f>
        <v/>
      </c>
      <c r="G200" s="89" t="str" cm="1">
        <f t="array" ref="G200">IFERROR(INDEX('2. ADAS issues list'!G$2:G$2071,
               MATCH(TRIM(X200),
                     '2. ADAS issues list'!A$2:A$2070 &amp; " - " &amp; '2. ADAS issues list'!N$2:N$2070, 0)), "")</f>
        <v/>
      </c>
      <c r="H200" s="584" t="str" cm="1">
        <f t="array" ref="H200">IFERROR(INDEX('2. ADAS issues list'!P$2:P$2070,
               MATCH(TRIM(X200),
                     '2. ADAS issues list'!A$2:A$2070 &amp; " - " &amp; '2. ADAS issues list'!N$2:N$2070, 0)), "")</f>
        <v/>
      </c>
      <c r="I200" s="16" t="str">
        <f>IFERROR(VLOOKUP(H200,Route!$C$4:$R$66,7,0), "")</f>
        <v/>
      </c>
      <c r="J200" s="224" t="str" cm="1">
        <f t="array" ref="J200">IFERROR(INDEX('2. ADAS issues list'!N$2:N$2070,
               MATCH(TRUE,
                     INDEX(('2. ADAS issues list'!A$2:A$2070 &amp; " - " &amp; '2. ADAS issues list'!N$2:N$2070) = TRIM(X200), 0), 0)), "")</f>
        <v/>
      </c>
      <c r="K200" s="17" t="str">
        <f>IFERROR(VLOOKUP(H200,Route!$C$3:$R$66,8,0), "")</f>
        <v/>
      </c>
      <c r="L200" s="17" t="str">
        <f t="shared" si="33"/>
        <v/>
      </c>
      <c r="M200" s="17" t="str">
        <f>IFERROR(VLOOKUP(H200,Route!$C$3:$R$66,10,0), "")</f>
        <v/>
      </c>
      <c r="N200" s="17" t="str">
        <f t="shared" si="34"/>
        <v/>
      </c>
      <c r="O200" s="17" t="str">
        <f>IFERROR(VLOOKUP(H200,Route!$C$3:$R$66,12,0), "")</f>
        <v/>
      </c>
      <c r="P200" s="17" t="str">
        <f t="shared" si="35"/>
        <v/>
      </c>
      <c r="Q200" s="17" t="str">
        <f>IFERROR(VLOOKUP(H200,Route!$C$3:$R$66,14,0), "")</f>
        <v/>
      </c>
      <c r="R200" s="17" t="str">
        <f t="shared" si="36"/>
        <v/>
      </c>
      <c r="S200" s="584" t="str" cm="1">
        <f t="array" ref="S200">IFERROR(INDEX('2. ADAS issues list'!Q$2:Q$2070,
               MATCH(TRUE,
                     INDEX(('2. ADAS issues list'!A$2:A$2070 &amp; " - " &amp; '2. ADAS issues list'!N$2:N$2070) = TRIM(X200), 0), 0)), "")</f>
        <v/>
      </c>
      <c r="T200" s="592" t="str">
        <f t="shared" si="37"/>
        <v/>
      </c>
      <c r="U200" s="593" t="str" cm="1">
        <f t="array" ref="U200">_xlfn.IFS(T200="", "", T200&gt;=0.9, "OK", T200&lt;0.9, "NOK")</f>
        <v/>
      </c>
    </row>
  </sheetData>
  <mergeCells count="2">
    <mergeCell ref="C1:G1"/>
    <mergeCell ref="H1:U1"/>
  </mergeCells>
  <conditionalFormatting sqref="U1:U2">
    <cfRule type="cellIs" dxfId="24" priority="3" operator="equal">
      <formula>"OK"</formula>
    </cfRule>
    <cfRule type="cellIs" dxfId="23" priority="4" operator="equal">
      <formula>"NOK"</formula>
    </cfRule>
  </conditionalFormatting>
  <conditionalFormatting sqref="U3:U200">
    <cfRule type="cellIs" dxfId="22" priority="1" operator="equal">
      <formula>"OK"</formula>
    </cfRule>
    <cfRule type="cellIs" dxfId="21" priority="2" operator="equal">
      <formula>"NOK"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BA1B-5FAD-4B3D-BBF9-67558FE4D53F}">
  <dimension ref="B2:T28"/>
  <sheetViews>
    <sheetView tabSelected="1" topLeftCell="A41" workbookViewId="0">
      <selection activeCell="A24" sqref="A24:XFD60"/>
    </sheetView>
  </sheetViews>
  <sheetFormatPr defaultColWidth="9.28515625" defaultRowHeight="16.5" customHeight="1"/>
  <cols>
    <col min="1" max="1" width="4.42578125" style="12" customWidth="1"/>
    <col min="2" max="2" width="8.5703125" style="76" customWidth="1"/>
    <col min="3" max="3" width="18.42578125" style="56" customWidth="1"/>
    <col min="4" max="4" width="19.85546875" style="57" customWidth="1"/>
    <col min="5" max="5" width="27" style="58" customWidth="1"/>
    <col min="6" max="6" width="27" style="25" customWidth="1"/>
    <col min="7" max="7" width="15.7109375" style="77" hidden="1" customWidth="1"/>
    <col min="8" max="9" width="17.5703125" style="59" customWidth="1"/>
    <col min="10" max="10" width="9.85546875" style="59" customWidth="1"/>
    <col min="11" max="11" width="9.85546875" style="60" customWidth="1"/>
    <col min="12" max="12" width="9.85546875" style="59" customWidth="1"/>
    <col min="13" max="13" width="9.85546875" style="60" customWidth="1"/>
    <col min="14" max="14" width="9.85546875" style="59" customWidth="1"/>
    <col min="15" max="15" width="9.85546875" style="60" customWidth="1"/>
    <col min="16" max="16" width="9.85546875" style="59" customWidth="1"/>
    <col min="17" max="17" width="9.85546875" style="60" customWidth="1"/>
    <col min="18" max="18" width="48.85546875" style="25" customWidth="1"/>
    <col min="19" max="16384" width="9.28515625" style="12"/>
  </cols>
  <sheetData>
    <row r="2" spans="2:20">
      <c r="B2" s="66"/>
      <c r="C2" s="19"/>
      <c r="D2" s="20"/>
      <c r="E2" s="21"/>
      <c r="F2" s="22"/>
      <c r="G2" s="67"/>
      <c r="H2" s="23"/>
      <c r="I2" s="23"/>
      <c r="J2" s="570" t="s">
        <v>952</v>
      </c>
      <c r="K2" s="570"/>
      <c r="L2" s="570"/>
      <c r="M2" s="570"/>
      <c r="N2" s="570"/>
      <c r="O2" s="570"/>
      <c r="P2" s="23"/>
      <c r="Q2" s="24"/>
    </row>
    <row r="3" spans="2:20" s="13" customFormat="1" ht="16.5" customHeight="1">
      <c r="B3" s="68" t="s">
        <v>150</v>
      </c>
      <c r="C3" s="26" t="s">
        <v>953</v>
      </c>
      <c r="D3" s="27" t="s">
        <v>954</v>
      </c>
      <c r="E3" s="28" t="s">
        <v>955</v>
      </c>
      <c r="F3" s="28" t="s">
        <v>956</v>
      </c>
      <c r="G3" s="28" t="s">
        <v>957</v>
      </c>
      <c r="H3" s="28" t="s">
        <v>958</v>
      </c>
      <c r="I3" s="29" t="s">
        <v>959</v>
      </c>
      <c r="J3" s="571" t="s">
        <v>960</v>
      </c>
      <c r="K3" s="571"/>
      <c r="L3" s="572" t="s">
        <v>961</v>
      </c>
      <c r="M3" s="572"/>
      <c r="N3" s="573" t="s">
        <v>962</v>
      </c>
      <c r="O3" s="573"/>
      <c r="P3" s="573" t="s">
        <v>963</v>
      </c>
      <c r="Q3" s="573"/>
      <c r="R3" s="28" t="s">
        <v>5</v>
      </c>
    </row>
    <row r="4" spans="2:20">
      <c r="B4" s="69">
        <v>1</v>
      </c>
      <c r="C4" s="30" t="s">
        <v>801</v>
      </c>
      <c r="D4" s="31" t="s">
        <v>801</v>
      </c>
      <c r="E4" s="32" t="s">
        <v>964</v>
      </c>
      <c r="F4" s="32" t="s">
        <v>965</v>
      </c>
      <c r="G4" s="32"/>
      <c r="H4" s="49">
        <v>0.18819444444444444</v>
      </c>
      <c r="I4" s="50">
        <v>330</v>
      </c>
      <c r="J4" s="50">
        <v>16</v>
      </c>
      <c r="K4" s="51">
        <f>SUM(J4/I4)</f>
        <v>4.8484848484848485E-2</v>
      </c>
      <c r="L4" s="50">
        <f>I4-J4-N4-P4</f>
        <v>314</v>
      </c>
      <c r="M4" s="51">
        <f>SUM(L4/I4)</f>
        <v>0.95151515151515154</v>
      </c>
      <c r="N4" s="50">
        <v>0</v>
      </c>
      <c r="O4" s="51">
        <f>SUM(N4/I4)</f>
        <v>0</v>
      </c>
      <c r="P4" s="50">
        <v>0</v>
      </c>
      <c r="Q4" s="51">
        <f>SUM(P4/I4)</f>
        <v>0</v>
      </c>
      <c r="R4" s="33"/>
      <c r="T4" s="12">
        <f>(P4+N4+L4+J4)/I4</f>
        <v>1</v>
      </c>
    </row>
    <row r="5" spans="2:20">
      <c r="B5" s="70">
        <v>2</v>
      </c>
      <c r="C5" s="34" t="s">
        <v>966</v>
      </c>
      <c r="D5" s="35" t="s">
        <v>966</v>
      </c>
      <c r="E5" s="36" t="s">
        <v>964</v>
      </c>
      <c r="F5" s="37" t="s">
        <v>965</v>
      </c>
      <c r="G5" s="48"/>
      <c r="H5" s="49">
        <v>0.20694444444444446</v>
      </c>
      <c r="I5" s="50">
        <v>351</v>
      </c>
      <c r="J5" s="50">
        <v>20</v>
      </c>
      <c r="K5" s="51">
        <f t="shared" ref="K5:K18" si="0">SUM(J5/I5)</f>
        <v>5.6980056980056981E-2</v>
      </c>
      <c r="L5" s="50">
        <f t="shared" ref="L5" si="1">I5-J5-N5-P5</f>
        <v>331</v>
      </c>
      <c r="M5" s="51">
        <f t="shared" ref="M5:M18" si="2">SUM(L5/I5)</f>
        <v>0.94301994301994307</v>
      </c>
      <c r="N5" s="50">
        <v>0</v>
      </c>
      <c r="O5" s="51">
        <f t="shared" ref="O5:O18" si="3">SUM(N5/I5)</f>
        <v>0</v>
      </c>
      <c r="P5" s="50">
        <v>0</v>
      </c>
      <c r="Q5" s="51">
        <f t="shared" ref="Q5:Q18" si="4">SUM(P5/I5)</f>
        <v>0</v>
      </c>
      <c r="R5" s="38"/>
      <c r="T5" s="12">
        <f t="shared" ref="T5:T23" si="5">(P5+N5+L5+J5)/I5</f>
        <v>1</v>
      </c>
    </row>
    <row r="6" spans="2:20" ht="18.75">
      <c r="B6" s="82">
        <v>3</v>
      </c>
      <c r="C6" s="83" t="s">
        <v>967</v>
      </c>
      <c r="D6" s="84" t="s">
        <v>967</v>
      </c>
      <c r="E6" s="85" t="s">
        <v>968</v>
      </c>
      <c r="F6" s="14" t="s">
        <v>965</v>
      </c>
      <c r="G6" s="86"/>
      <c r="H6" s="78">
        <v>0.22083333333333333</v>
      </c>
      <c r="I6" s="15">
        <v>395</v>
      </c>
      <c r="J6" s="15">
        <v>19</v>
      </c>
      <c r="K6" s="79">
        <f t="shared" si="0"/>
        <v>4.810126582278481E-2</v>
      </c>
      <c r="L6" s="15">
        <v>374</v>
      </c>
      <c r="M6" s="79">
        <f t="shared" si="2"/>
        <v>0.94683544303797473</v>
      </c>
      <c r="N6" s="15">
        <v>2</v>
      </c>
      <c r="O6" s="79">
        <f t="shared" si="3"/>
        <v>5.0632911392405064E-3</v>
      </c>
      <c r="P6" s="15">
        <v>0</v>
      </c>
      <c r="Q6" s="79">
        <f t="shared" si="4"/>
        <v>0</v>
      </c>
      <c r="R6" s="87" t="s">
        <v>969</v>
      </c>
      <c r="T6" s="12">
        <f t="shared" si="5"/>
        <v>1</v>
      </c>
    </row>
    <row r="7" spans="2:20">
      <c r="B7" s="69">
        <v>4</v>
      </c>
      <c r="C7" s="39" t="s">
        <v>970</v>
      </c>
      <c r="D7" s="40" t="s">
        <v>970</v>
      </c>
      <c r="E7" s="38" t="s">
        <v>964</v>
      </c>
      <c r="F7" s="38" t="s">
        <v>965</v>
      </c>
      <c r="G7" s="71"/>
      <c r="H7" s="49">
        <v>0.24097222222222223</v>
      </c>
      <c r="I7" s="50">
        <v>258</v>
      </c>
      <c r="J7" s="50">
        <f>I7-L7</f>
        <v>236</v>
      </c>
      <c r="K7" s="51">
        <f t="shared" si="0"/>
        <v>0.9147286821705426</v>
      </c>
      <c r="L7" s="50">
        <v>22</v>
      </c>
      <c r="M7" s="51">
        <f t="shared" si="2"/>
        <v>8.5271317829457363E-2</v>
      </c>
      <c r="N7" s="50">
        <v>0</v>
      </c>
      <c r="O7" s="51">
        <f t="shared" si="3"/>
        <v>0</v>
      </c>
      <c r="P7" s="50">
        <v>0</v>
      </c>
      <c r="Q7" s="51">
        <f t="shared" si="4"/>
        <v>0</v>
      </c>
      <c r="R7" s="38"/>
      <c r="T7" s="12">
        <f t="shared" si="5"/>
        <v>1</v>
      </c>
    </row>
    <row r="8" spans="2:20">
      <c r="B8" s="70">
        <v>5</v>
      </c>
      <c r="C8" s="41" t="s">
        <v>760</v>
      </c>
      <c r="D8" s="42" t="s">
        <v>760</v>
      </c>
      <c r="E8" s="32" t="s">
        <v>971</v>
      </c>
      <c r="F8" s="32" t="s">
        <v>965</v>
      </c>
      <c r="G8" s="32"/>
      <c r="H8" s="49">
        <v>0.21111111111111111</v>
      </c>
      <c r="I8" s="50">
        <v>393</v>
      </c>
      <c r="J8" s="50">
        <v>5</v>
      </c>
      <c r="K8" s="51">
        <f t="shared" si="0"/>
        <v>1.2722646310432569E-2</v>
      </c>
      <c r="L8" s="50">
        <f t="shared" ref="L8:L11" si="6">I8-J8-N8-P8</f>
        <v>386</v>
      </c>
      <c r="M8" s="51">
        <f t="shared" si="2"/>
        <v>0.98218829516539441</v>
      </c>
      <c r="N8" s="50">
        <v>2</v>
      </c>
      <c r="O8" s="51">
        <f t="shared" si="3"/>
        <v>5.0890585241730284E-3</v>
      </c>
      <c r="P8" s="50">
        <v>0</v>
      </c>
      <c r="Q8" s="51">
        <f t="shared" si="4"/>
        <v>0</v>
      </c>
      <c r="R8" s="33"/>
      <c r="T8" s="12">
        <f t="shared" si="5"/>
        <v>1</v>
      </c>
    </row>
    <row r="9" spans="2:20">
      <c r="B9" s="82">
        <v>6</v>
      </c>
      <c r="C9" s="41" t="s">
        <v>791</v>
      </c>
      <c r="D9" s="42" t="s">
        <v>791</v>
      </c>
      <c r="E9" s="32" t="s">
        <v>971</v>
      </c>
      <c r="F9" s="32" t="s">
        <v>965</v>
      </c>
      <c r="G9" s="32"/>
      <c r="H9" s="49">
        <v>0.20347222222222219</v>
      </c>
      <c r="I9" s="50">
        <v>381</v>
      </c>
      <c r="J9" s="50">
        <v>5</v>
      </c>
      <c r="K9" s="51">
        <f t="shared" si="0"/>
        <v>1.3123359580052493E-2</v>
      </c>
      <c r="L9" s="50">
        <f t="shared" si="6"/>
        <v>374</v>
      </c>
      <c r="M9" s="51">
        <f t="shared" si="2"/>
        <v>0.98162729658792647</v>
      </c>
      <c r="N9" s="50">
        <v>2</v>
      </c>
      <c r="O9" s="51">
        <f t="shared" si="3"/>
        <v>5.2493438320209973E-3</v>
      </c>
      <c r="P9" s="50">
        <v>0</v>
      </c>
      <c r="Q9" s="51">
        <f t="shared" si="4"/>
        <v>0</v>
      </c>
      <c r="R9" s="33"/>
      <c r="T9" s="12">
        <f t="shared" si="5"/>
        <v>1</v>
      </c>
    </row>
    <row r="10" spans="2:20">
      <c r="B10" s="69">
        <v>7</v>
      </c>
      <c r="C10" s="41" t="s">
        <v>972</v>
      </c>
      <c r="D10" s="42" t="s">
        <v>972</v>
      </c>
      <c r="E10" s="32" t="s">
        <v>973</v>
      </c>
      <c r="F10" s="32" t="s">
        <v>965</v>
      </c>
      <c r="G10" s="32"/>
      <c r="H10" s="49">
        <v>0.21111111111111111</v>
      </c>
      <c r="I10" s="50">
        <v>387</v>
      </c>
      <c r="J10" s="50">
        <v>5</v>
      </c>
      <c r="K10" s="51">
        <f t="shared" si="0"/>
        <v>1.2919896640826873E-2</v>
      </c>
      <c r="L10" s="50">
        <f t="shared" si="6"/>
        <v>380.5</v>
      </c>
      <c r="M10" s="51">
        <f t="shared" si="2"/>
        <v>0.98320413436692511</v>
      </c>
      <c r="N10" s="50">
        <v>1.5</v>
      </c>
      <c r="O10" s="51">
        <f t="shared" si="3"/>
        <v>3.875968992248062E-3</v>
      </c>
      <c r="P10" s="50">
        <v>0</v>
      </c>
      <c r="Q10" s="51">
        <f t="shared" si="4"/>
        <v>0</v>
      </c>
      <c r="R10" s="33"/>
      <c r="T10" s="12">
        <f t="shared" si="5"/>
        <v>1</v>
      </c>
    </row>
    <row r="11" spans="2:20">
      <c r="B11" s="70">
        <v>8</v>
      </c>
      <c r="C11" s="41" t="s">
        <v>974</v>
      </c>
      <c r="D11" s="42" t="s">
        <v>974</v>
      </c>
      <c r="E11" s="32" t="s">
        <v>975</v>
      </c>
      <c r="F11" s="32" t="s">
        <v>965</v>
      </c>
      <c r="G11" s="32"/>
      <c r="H11" s="49">
        <v>0.19791666666666666</v>
      </c>
      <c r="I11" s="50">
        <v>372</v>
      </c>
      <c r="J11" s="50">
        <v>6</v>
      </c>
      <c r="K11" s="51">
        <f t="shared" si="0"/>
        <v>1.6129032258064516E-2</v>
      </c>
      <c r="L11" s="50">
        <f t="shared" si="6"/>
        <v>366</v>
      </c>
      <c r="M11" s="51">
        <f t="shared" si="2"/>
        <v>0.9838709677419355</v>
      </c>
      <c r="N11" s="50">
        <v>0</v>
      </c>
      <c r="O11" s="51">
        <f t="shared" si="3"/>
        <v>0</v>
      </c>
      <c r="P11" s="50">
        <v>0</v>
      </c>
      <c r="Q11" s="51">
        <f t="shared" si="4"/>
        <v>0</v>
      </c>
      <c r="R11" s="33"/>
      <c r="T11" s="12">
        <f t="shared" si="5"/>
        <v>1</v>
      </c>
    </row>
    <row r="12" spans="2:20">
      <c r="B12" s="82">
        <v>9</v>
      </c>
      <c r="C12" s="43" t="s">
        <v>976</v>
      </c>
      <c r="D12" s="44" t="s">
        <v>976</v>
      </c>
      <c r="E12" s="32" t="s">
        <v>977</v>
      </c>
      <c r="F12" s="32" t="s">
        <v>965</v>
      </c>
      <c r="G12" s="32"/>
      <c r="H12" s="49">
        <v>0.12638888888888888</v>
      </c>
      <c r="I12" s="50">
        <v>232</v>
      </c>
      <c r="J12" s="50">
        <f>I12-L12-N12-P12</f>
        <v>197</v>
      </c>
      <c r="K12" s="51">
        <f t="shared" si="0"/>
        <v>0.84913793103448276</v>
      </c>
      <c r="L12" s="50">
        <v>20</v>
      </c>
      <c r="M12" s="51">
        <f t="shared" si="2"/>
        <v>8.6206896551724144E-2</v>
      </c>
      <c r="N12" s="50">
        <v>15</v>
      </c>
      <c r="O12" s="51">
        <f t="shared" si="3"/>
        <v>6.4655172413793108E-2</v>
      </c>
      <c r="P12" s="50">
        <v>0</v>
      </c>
      <c r="Q12" s="51">
        <f t="shared" si="4"/>
        <v>0</v>
      </c>
      <c r="R12" s="33"/>
      <c r="T12" s="12">
        <f t="shared" si="5"/>
        <v>1</v>
      </c>
    </row>
    <row r="13" spans="2:20">
      <c r="B13" s="69">
        <v>10</v>
      </c>
      <c r="C13" s="43" t="s">
        <v>202</v>
      </c>
      <c r="D13" s="44" t="s">
        <v>202</v>
      </c>
      <c r="E13" s="32" t="s">
        <v>978</v>
      </c>
      <c r="F13" s="32" t="s">
        <v>965</v>
      </c>
      <c r="G13" s="32"/>
      <c r="H13" s="49">
        <v>0.12638888888888888</v>
      </c>
      <c r="I13" s="50">
        <v>220</v>
      </c>
      <c r="J13" s="50">
        <f t="shared" ref="J13:J16" si="7">I13-L13-N13-P13</f>
        <v>180</v>
      </c>
      <c r="K13" s="51">
        <f t="shared" si="0"/>
        <v>0.81818181818181823</v>
      </c>
      <c r="L13" s="50">
        <v>20</v>
      </c>
      <c r="M13" s="51">
        <f t="shared" si="2"/>
        <v>9.0909090909090912E-2</v>
      </c>
      <c r="N13" s="50">
        <v>20</v>
      </c>
      <c r="O13" s="51">
        <f t="shared" si="3"/>
        <v>9.0909090909090912E-2</v>
      </c>
      <c r="P13" s="50">
        <v>0</v>
      </c>
      <c r="Q13" s="51">
        <f t="shared" si="4"/>
        <v>0</v>
      </c>
      <c r="R13" s="33"/>
      <c r="T13" s="12">
        <f t="shared" si="5"/>
        <v>1</v>
      </c>
    </row>
    <row r="14" spans="2:20">
      <c r="B14" s="70">
        <v>11</v>
      </c>
      <c r="C14" s="43" t="s">
        <v>979</v>
      </c>
      <c r="D14" s="44" t="s">
        <v>979</v>
      </c>
      <c r="E14" s="32" t="s">
        <v>978</v>
      </c>
      <c r="F14" s="32" t="s">
        <v>965</v>
      </c>
      <c r="G14" s="32"/>
      <c r="H14" s="49">
        <v>0.12013888888888889</v>
      </c>
      <c r="I14" s="50">
        <v>220</v>
      </c>
      <c r="J14" s="50">
        <f t="shared" si="7"/>
        <v>192.5</v>
      </c>
      <c r="K14" s="51">
        <f t="shared" si="0"/>
        <v>0.875</v>
      </c>
      <c r="L14" s="50">
        <v>27.5</v>
      </c>
      <c r="M14" s="51">
        <f t="shared" si="2"/>
        <v>0.125</v>
      </c>
      <c r="N14" s="50">
        <v>0</v>
      </c>
      <c r="O14" s="51">
        <f t="shared" si="3"/>
        <v>0</v>
      </c>
      <c r="P14" s="50">
        <v>0</v>
      </c>
      <c r="Q14" s="51">
        <f t="shared" si="4"/>
        <v>0</v>
      </c>
      <c r="R14" s="33"/>
      <c r="T14" s="12">
        <f t="shared" si="5"/>
        <v>1</v>
      </c>
    </row>
    <row r="15" spans="2:20">
      <c r="B15" s="82">
        <v>12</v>
      </c>
      <c r="C15" s="43" t="s">
        <v>980</v>
      </c>
      <c r="D15" s="44" t="s">
        <v>980</v>
      </c>
      <c r="E15" s="32" t="s">
        <v>978</v>
      </c>
      <c r="F15" s="32" t="s">
        <v>965</v>
      </c>
      <c r="G15" s="32"/>
      <c r="H15" s="49">
        <v>0.13055555555555556</v>
      </c>
      <c r="I15" s="50">
        <v>212</v>
      </c>
      <c r="J15" s="50">
        <f t="shared" si="7"/>
        <v>178</v>
      </c>
      <c r="K15" s="51">
        <f t="shared" si="0"/>
        <v>0.839622641509434</v>
      </c>
      <c r="L15" s="50">
        <v>20</v>
      </c>
      <c r="M15" s="51">
        <f t="shared" si="2"/>
        <v>9.4339622641509441E-2</v>
      </c>
      <c r="N15" s="50">
        <v>14</v>
      </c>
      <c r="O15" s="51">
        <f t="shared" si="3"/>
        <v>6.6037735849056603E-2</v>
      </c>
      <c r="P15" s="50">
        <v>0</v>
      </c>
      <c r="Q15" s="51">
        <f t="shared" si="4"/>
        <v>0</v>
      </c>
      <c r="R15" s="45"/>
      <c r="T15" s="12">
        <f t="shared" si="5"/>
        <v>1</v>
      </c>
    </row>
    <row r="16" spans="2:20">
      <c r="B16" s="69">
        <v>13</v>
      </c>
      <c r="C16" s="43" t="s">
        <v>981</v>
      </c>
      <c r="D16" s="44" t="s">
        <v>981</v>
      </c>
      <c r="E16" s="32" t="s">
        <v>978</v>
      </c>
      <c r="F16" s="32" t="s">
        <v>965</v>
      </c>
      <c r="G16" s="32"/>
      <c r="H16" s="72">
        <v>0.11805555555555557</v>
      </c>
      <c r="I16" s="73">
        <v>212</v>
      </c>
      <c r="J16" s="50">
        <f t="shared" si="7"/>
        <v>187</v>
      </c>
      <c r="K16" s="51">
        <f t="shared" si="0"/>
        <v>0.88207547169811318</v>
      </c>
      <c r="L16" s="73">
        <v>20</v>
      </c>
      <c r="M16" s="51">
        <f t="shared" si="2"/>
        <v>9.4339622641509441E-2</v>
      </c>
      <c r="N16" s="73">
        <v>5</v>
      </c>
      <c r="O16" s="51">
        <f t="shared" si="3"/>
        <v>2.358490566037736E-2</v>
      </c>
      <c r="P16" s="50">
        <v>0</v>
      </c>
      <c r="Q16" s="51">
        <f t="shared" si="4"/>
        <v>0</v>
      </c>
      <c r="R16" s="45"/>
      <c r="T16" s="12">
        <f t="shared" si="5"/>
        <v>1</v>
      </c>
    </row>
    <row r="17" spans="2:20">
      <c r="B17" s="70">
        <v>14</v>
      </c>
      <c r="C17" s="64" t="s">
        <v>208</v>
      </c>
      <c r="D17" s="65" t="s">
        <v>208</v>
      </c>
      <c r="E17" s="36" t="s">
        <v>982</v>
      </c>
      <c r="F17" s="37" t="s">
        <v>965</v>
      </c>
      <c r="G17" s="74"/>
      <c r="H17" s="72">
        <v>0.25277777777777777</v>
      </c>
      <c r="I17" s="73">
        <v>328</v>
      </c>
      <c r="J17" s="50">
        <f>10*8</f>
        <v>80</v>
      </c>
      <c r="K17" s="51">
        <f t="shared" si="0"/>
        <v>0.24390243902439024</v>
      </c>
      <c r="L17" s="73">
        <f>20*8</f>
        <v>160</v>
      </c>
      <c r="M17" s="51">
        <f t="shared" si="2"/>
        <v>0.48780487804878048</v>
      </c>
      <c r="N17" s="73">
        <f>11*8</f>
        <v>88</v>
      </c>
      <c r="O17" s="51">
        <f t="shared" si="3"/>
        <v>0.26829268292682928</v>
      </c>
      <c r="P17" s="50">
        <v>0</v>
      </c>
      <c r="Q17" s="51">
        <f t="shared" si="4"/>
        <v>0</v>
      </c>
      <c r="R17" s="37"/>
      <c r="T17" s="12">
        <f t="shared" si="5"/>
        <v>1</v>
      </c>
    </row>
    <row r="18" spans="2:20">
      <c r="B18" s="82">
        <v>15</v>
      </c>
      <c r="C18" s="64" t="s">
        <v>49</v>
      </c>
      <c r="D18" s="65" t="s">
        <v>49</v>
      </c>
      <c r="E18" s="36" t="s">
        <v>983</v>
      </c>
      <c r="F18" s="37" t="s">
        <v>965</v>
      </c>
      <c r="G18" s="74"/>
      <c r="H18" s="72">
        <v>0.25</v>
      </c>
      <c r="I18" s="73">
        <v>150</v>
      </c>
      <c r="J18" s="50">
        <v>150</v>
      </c>
      <c r="K18" s="51">
        <f t="shared" si="0"/>
        <v>1</v>
      </c>
      <c r="L18" s="73">
        <v>0</v>
      </c>
      <c r="M18" s="51">
        <f t="shared" si="2"/>
        <v>0</v>
      </c>
      <c r="N18" s="73">
        <v>0</v>
      </c>
      <c r="O18" s="51">
        <f t="shared" si="3"/>
        <v>0</v>
      </c>
      <c r="P18" s="50">
        <v>0</v>
      </c>
      <c r="Q18" s="51">
        <f t="shared" si="4"/>
        <v>0</v>
      </c>
      <c r="R18" s="37"/>
      <c r="T18" s="12">
        <f t="shared" si="5"/>
        <v>1</v>
      </c>
    </row>
    <row r="19" spans="2:20">
      <c r="B19" s="69">
        <v>16</v>
      </c>
      <c r="C19" s="46" t="s">
        <v>984</v>
      </c>
      <c r="D19" s="47" t="s">
        <v>984</v>
      </c>
      <c r="E19" s="38" t="s">
        <v>977</v>
      </c>
      <c r="F19" s="37" t="s">
        <v>965</v>
      </c>
      <c r="G19" s="48"/>
      <c r="H19" s="49">
        <v>0.11180555555555556</v>
      </c>
      <c r="I19" s="50">
        <v>216</v>
      </c>
      <c r="J19" s="50">
        <v>156</v>
      </c>
      <c r="K19" s="51">
        <f>SUM(J19/I19)</f>
        <v>0.72222222222222221</v>
      </c>
      <c r="L19" s="50">
        <v>40</v>
      </c>
      <c r="M19" s="51">
        <f>SUM(L19/I19)</f>
        <v>0.18518518518518517</v>
      </c>
      <c r="N19" s="50">
        <v>20</v>
      </c>
      <c r="O19" s="51">
        <f>SUM(N19/I19)</f>
        <v>9.2592592592592587E-2</v>
      </c>
      <c r="P19" s="50">
        <v>0</v>
      </c>
      <c r="Q19" s="51">
        <f>SUM(P19/I19)</f>
        <v>0</v>
      </c>
      <c r="R19" s="75" t="s">
        <v>985</v>
      </c>
      <c r="T19" s="12">
        <f t="shared" si="5"/>
        <v>1</v>
      </c>
    </row>
    <row r="20" spans="2:20">
      <c r="B20" s="70">
        <v>17</v>
      </c>
      <c r="C20" s="46" t="s">
        <v>406</v>
      </c>
      <c r="D20" s="47" t="s">
        <v>406</v>
      </c>
      <c r="E20" s="38" t="s">
        <v>977</v>
      </c>
      <c r="F20" s="37" t="s">
        <v>965</v>
      </c>
      <c r="G20" s="48"/>
      <c r="H20" s="49">
        <v>0.11875000000000001</v>
      </c>
      <c r="I20" s="50">
        <v>220</v>
      </c>
      <c r="J20" s="50">
        <v>144</v>
      </c>
      <c r="K20" s="51">
        <f>SUM(J20/I20)</f>
        <v>0.65454545454545454</v>
      </c>
      <c r="L20" s="50">
        <v>40</v>
      </c>
      <c r="M20" s="51">
        <f>SUM(L20/I20)</f>
        <v>0.18181818181818182</v>
      </c>
      <c r="N20" s="50">
        <v>36</v>
      </c>
      <c r="O20" s="51">
        <f>SUM(N20/I20)</f>
        <v>0.16363636363636364</v>
      </c>
      <c r="P20" s="50">
        <v>0</v>
      </c>
      <c r="Q20" s="51">
        <f>SUM(P20/I20)</f>
        <v>0</v>
      </c>
      <c r="R20" s="75" t="s">
        <v>985</v>
      </c>
      <c r="T20" s="12">
        <f t="shared" si="5"/>
        <v>1</v>
      </c>
    </row>
    <row r="21" spans="2:20">
      <c r="B21" s="82">
        <v>18</v>
      </c>
      <c r="C21" s="46" t="s">
        <v>194</v>
      </c>
      <c r="D21" s="52" t="s">
        <v>194</v>
      </c>
      <c r="E21" s="38" t="s">
        <v>977</v>
      </c>
      <c r="F21" s="37" t="s">
        <v>965</v>
      </c>
      <c r="G21" s="48"/>
      <c r="H21" s="49">
        <v>0.125</v>
      </c>
      <c r="I21" s="50">
        <v>230</v>
      </c>
      <c r="J21" s="50">
        <v>158</v>
      </c>
      <c r="K21" s="51">
        <f>SUM(J21/I21)</f>
        <v>0.68695652173913047</v>
      </c>
      <c r="L21" s="50">
        <v>40</v>
      </c>
      <c r="M21" s="51">
        <f>SUM(L21/I21)</f>
        <v>0.17391304347826086</v>
      </c>
      <c r="N21" s="50">
        <v>32</v>
      </c>
      <c r="O21" s="51">
        <f>SUM(N21/I21)</f>
        <v>0.1391304347826087</v>
      </c>
      <c r="P21" s="50">
        <v>0</v>
      </c>
      <c r="Q21" s="51">
        <f>SUM(P21/I21)</f>
        <v>0</v>
      </c>
      <c r="R21" s="75" t="s">
        <v>985</v>
      </c>
      <c r="T21" s="12">
        <f t="shared" si="5"/>
        <v>1</v>
      </c>
    </row>
    <row r="22" spans="2:20">
      <c r="B22" s="69">
        <v>19</v>
      </c>
      <c r="C22" s="53" t="s">
        <v>986</v>
      </c>
      <c r="D22" s="54" t="s">
        <v>986</v>
      </c>
      <c r="E22" s="38" t="s">
        <v>987</v>
      </c>
      <c r="F22" s="37" t="s">
        <v>965</v>
      </c>
      <c r="G22" s="48"/>
      <c r="H22" s="78">
        <v>0.21666666666666667</v>
      </c>
      <c r="I22" s="15">
        <v>259</v>
      </c>
      <c r="J22" s="15">
        <v>104</v>
      </c>
      <c r="K22" s="79">
        <f t="shared" ref="K22:K23" si="8">SUM(J22/I22)</f>
        <v>0.40154440154440152</v>
      </c>
      <c r="L22" s="15">
        <v>80</v>
      </c>
      <c r="M22" s="79">
        <f t="shared" ref="M22:M23" si="9">SUM(L22/I22)</f>
        <v>0.30888030888030887</v>
      </c>
      <c r="N22" s="15">
        <v>5</v>
      </c>
      <c r="O22" s="79">
        <f t="shared" ref="O22:O23" si="10">SUM(N22/I22)</f>
        <v>1.9305019305019305E-2</v>
      </c>
      <c r="P22" s="15">
        <v>70</v>
      </c>
      <c r="Q22" s="79">
        <f t="shared" ref="Q22:Q23" si="11">SUM(P22/I22)</f>
        <v>0.27027027027027029</v>
      </c>
      <c r="R22" s="80" t="s">
        <v>988</v>
      </c>
      <c r="T22" s="12">
        <f t="shared" si="5"/>
        <v>1</v>
      </c>
    </row>
    <row r="23" spans="2:20">
      <c r="B23" s="70">
        <v>20</v>
      </c>
      <c r="C23" s="53" t="s">
        <v>989</v>
      </c>
      <c r="D23" s="55" t="s">
        <v>989</v>
      </c>
      <c r="E23" s="81" t="s">
        <v>990</v>
      </c>
      <c r="F23" s="38" t="s">
        <v>965</v>
      </c>
      <c r="G23" s="71"/>
      <c r="H23" s="78">
        <v>0.22291666666666665</v>
      </c>
      <c r="I23" s="15">
        <f>J23+L23+N23+P23</f>
        <v>228</v>
      </c>
      <c r="J23" s="15">
        <v>41</v>
      </c>
      <c r="K23" s="79">
        <f t="shared" si="8"/>
        <v>0.17982456140350878</v>
      </c>
      <c r="L23" s="15">
        <v>100</v>
      </c>
      <c r="M23" s="79">
        <f t="shared" si="9"/>
        <v>0.43859649122807015</v>
      </c>
      <c r="N23" s="15">
        <v>5</v>
      </c>
      <c r="O23" s="79">
        <f t="shared" si="10"/>
        <v>2.1929824561403508E-2</v>
      </c>
      <c r="P23" s="15">
        <v>82</v>
      </c>
      <c r="Q23" s="79">
        <f t="shared" si="11"/>
        <v>0.35964912280701755</v>
      </c>
      <c r="R23" s="80" t="s">
        <v>988</v>
      </c>
      <c r="T23" s="12">
        <f t="shared" si="5"/>
        <v>1</v>
      </c>
    </row>
    <row r="24" spans="2:20" ht="16.5" customHeight="1">
      <c r="B24" s="18">
        <v>34</v>
      </c>
      <c r="C24" s="18" t="s">
        <v>991</v>
      </c>
      <c r="D24" s="388" t="s">
        <v>991</v>
      </c>
      <c r="E24" s="279"/>
      <c r="F24" s="280"/>
      <c r="G24" s="48"/>
      <c r="H24" s="278">
        <v>0.2361111111111111</v>
      </c>
      <c r="I24" s="18">
        <v>297</v>
      </c>
      <c r="J24" s="18">
        <v>14</v>
      </c>
      <c r="K24" s="231">
        <f>J24/I24</f>
        <v>4.7138047138047139E-2</v>
      </c>
      <c r="L24" s="18">
        <v>283</v>
      </c>
      <c r="M24" s="231">
        <f>L24/I24</f>
        <v>0.95286195286195285</v>
      </c>
      <c r="N24" s="18">
        <v>0.1</v>
      </c>
      <c r="O24" s="231">
        <f>N24/I24</f>
        <v>3.3670033670033672E-4</v>
      </c>
      <c r="P24" s="18">
        <v>0</v>
      </c>
      <c r="Q24" s="231">
        <f>P24/I24</f>
        <v>0</v>
      </c>
    </row>
    <row r="25" spans="2:20" ht="16.5" customHeight="1">
      <c r="B25" s="18">
        <v>35</v>
      </c>
      <c r="C25" s="18" t="s">
        <v>223</v>
      </c>
      <c r="D25" s="388" t="s">
        <v>223</v>
      </c>
      <c r="E25" s="279"/>
      <c r="F25" s="280"/>
      <c r="G25" s="48"/>
      <c r="H25" s="278">
        <v>0.23194444444444445</v>
      </c>
      <c r="I25" s="18">
        <v>345</v>
      </c>
      <c r="J25" s="18">
        <v>16</v>
      </c>
      <c r="K25" s="231">
        <f>J25/I25</f>
        <v>4.6376811594202899E-2</v>
      </c>
      <c r="L25" s="18">
        <v>315</v>
      </c>
      <c r="M25" s="231">
        <f>L25/I25</f>
        <v>0.91304347826086951</v>
      </c>
      <c r="N25" s="18">
        <v>14</v>
      </c>
      <c r="O25" s="231">
        <f>N25/I25</f>
        <v>4.0579710144927533E-2</v>
      </c>
      <c r="P25" s="18">
        <v>0</v>
      </c>
      <c r="Q25" s="231">
        <f>P25/I25</f>
        <v>0</v>
      </c>
    </row>
    <row r="26" spans="2:20" ht="16.5" customHeight="1">
      <c r="B26" s="18">
        <v>36</v>
      </c>
      <c r="C26" s="18" t="s">
        <v>238</v>
      </c>
      <c r="D26" s="388" t="s">
        <v>238</v>
      </c>
      <c r="E26" s="279"/>
      <c r="F26" s="280"/>
      <c r="G26" s="48"/>
      <c r="H26" s="278">
        <v>0.23333333333333334</v>
      </c>
      <c r="I26" s="18">
        <v>347</v>
      </c>
      <c r="J26" s="18">
        <v>18</v>
      </c>
      <c r="K26" s="231">
        <f>J26/I26</f>
        <v>5.1873198847262249E-2</v>
      </c>
      <c r="L26" s="18">
        <f>I26-J26-N26</f>
        <v>326</v>
      </c>
      <c r="M26" s="231">
        <f>L26/I26</f>
        <v>0.93948126801152743</v>
      </c>
      <c r="N26" s="18">
        <v>3</v>
      </c>
      <c r="O26" s="231">
        <f>N26/I26</f>
        <v>8.6455331412103754E-3</v>
      </c>
      <c r="P26" s="18">
        <f>0*3</f>
        <v>0</v>
      </c>
      <c r="Q26" s="231">
        <f>P26/I26</f>
        <v>0</v>
      </c>
    </row>
    <row r="27" spans="2:20" ht="16.5" customHeight="1">
      <c r="B27" s="18">
        <v>37</v>
      </c>
      <c r="C27" s="281" t="s">
        <v>357</v>
      </c>
      <c r="D27" s="389" t="s">
        <v>357</v>
      </c>
      <c r="E27" s="279"/>
      <c r="F27" s="280"/>
      <c r="G27" s="48"/>
      <c r="H27" s="390">
        <v>0.25</v>
      </c>
      <c r="I27" s="281">
        <v>166</v>
      </c>
      <c r="J27" s="391">
        <v>132</v>
      </c>
      <c r="K27" s="392">
        <f>J27/I27</f>
        <v>0.79518072289156627</v>
      </c>
      <c r="L27" s="391">
        <v>32</v>
      </c>
      <c r="M27" s="392">
        <f>L27/I27</f>
        <v>0.19277108433734941</v>
      </c>
      <c r="N27" s="391">
        <v>2</v>
      </c>
      <c r="O27" s="392">
        <f>N27/I27</f>
        <v>1.2048192771084338E-2</v>
      </c>
      <c r="P27" s="391">
        <v>0</v>
      </c>
      <c r="Q27" s="392">
        <f>P27/I27</f>
        <v>0</v>
      </c>
    </row>
    <row r="28" spans="2:20" ht="16.5" customHeight="1">
      <c r="B28" s="18">
        <v>38</v>
      </c>
      <c r="C28" s="18" t="s">
        <v>678</v>
      </c>
      <c r="D28" s="388" t="s">
        <v>678</v>
      </c>
      <c r="E28" s="279"/>
      <c r="F28" s="280"/>
      <c r="G28" s="48"/>
      <c r="H28" s="278">
        <v>0.22569444444444445</v>
      </c>
      <c r="I28" s="230">
        <v>194</v>
      </c>
      <c r="J28" s="149">
        <v>63</v>
      </c>
      <c r="K28" s="393">
        <f>J28/I28</f>
        <v>0.32474226804123713</v>
      </c>
      <c r="L28" s="18">
        <v>0</v>
      </c>
      <c r="M28" s="231">
        <f>L28/I28</f>
        <v>0</v>
      </c>
      <c r="N28" s="18">
        <v>78</v>
      </c>
      <c r="O28" s="231">
        <f>N28/I28</f>
        <v>0.40206185567010311</v>
      </c>
      <c r="P28" s="18">
        <v>53</v>
      </c>
      <c r="Q28" s="231">
        <f>P28/I28</f>
        <v>0.27319587628865977</v>
      </c>
    </row>
  </sheetData>
  <sheetProtection sheet="1" objects="1" scenarios="1"/>
  <mergeCells count="5">
    <mergeCell ref="J2:O2"/>
    <mergeCell ref="J3:K3"/>
    <mergeCell ref="L3:M3"/>
    <mergeCell ref="N3:O3"/>
    <mergeCell ref="P3:Q3"/>
  </mergeCells>
  <hyperlinks>
    <hyperlink ref="D27" r:id="rId1" display="https://www.google.com/maps/dir/14.566257,121.009767/14.564891,121.03706/14.55177,121.030907/14.557633,120.987888/14.582891,120.975601/14.64801,120.950091/14.658681,120.96502/14.65744,121.01568/14.656524,121.057523/14.710435,121.061213/14.711126,121.039628/14.69344,121.0054/14.657371,121.005014/14.646805,121.035677/14.604045,121.05806/14.56089,121.04176/14.566246,121.009919/@14.6620073,120.9852378,11.25z?entry=ttu" xr:uid="{D06FF6D3-A214-4FC1-8985-068BA2A3A8AA}"/>
    <hyperlink ref="D28" r:id="rId2" xr:uid="{DEB9FA60-F294-4F20-BBD7-E8D8154162C8}"/>
    <hyperlink ref="D24" r:id="rId3" xr:uid="{ABB0147A-A34B-4AF8-8794-64D8D50CB616}"/>
    <hyperlink ref="D26" r:id="rId4" xr:uid="{92CB4303-4D97-4989-AB05-D94610B627A4}"/>
    <hyperlink ref="D25" r:id="rId5" xr:uid="{8A6770E4-1EE4-47F2-BE9F-F25A210F1F45}"/>
    <hyperlink ref="D23" r:id="rId6" xr:uid="{E8C8BAD0-FFD7-447B-853C-FCE88BD88970}"/>
    <hyperlink ref="D6" r:id="rId7" xr:uid="{9D9C5C0F-CBCD-4135-9A33-3363F44D26F9}"/>
    <hyperlink ref="D18" r:id="rId8" xr:uid="{44A10B2D-607C-4E8B-9B48-562065F7EDCF}"/>
    <hyperlink ref="D17" r:id="rId9" xr:uid="{6210D954-13D3-4730-925C-E98CD0095C50}"/>
    <hyperlink ref="D21" r:id="rId10" xr:uid="{3E11CBA2-469A-4C60-B6C0-56578D03F979}"/>
    <hyperlink ref="D20" r:id="rId11" xr:uid="{A5F066D1-F9A1-4311-B65A-831EF77CA5FF}"/>
    <hyperlink ref="D19" r:id="rId12" xr:uid="{6054712D-1694-4237-B679-144CD3BF86AA}"/>
    <hyperlink ref="D22" r:id="rId13" xr:uid="{A44548B9-01D7-41A9-8D64-4282771A3551}"/>
    <hyperlink ref="D7" r:id="rId14" xr:uid="{0044AE99-8356-4243-A909-C5A0AB38D189}"/>
    <hyperlink ref="D5" r:id="rId15" xr:uid="{635312FB-4E47-470B-993C-64FC2B1AAA59}"/>
    <hyperlink ref="D16" r:id="rId16" display="https://vingroupjsc.sharepoint.com/:x:/r/sites/VF_VF8VietnamADAStesting/Shared Documents/General/1. K%E1%BA%BF ho%E1%BA%A1ch th%E1%BB%AD nghi%E1%BB%87m/Database/List_of_Routes/1. New_After 221105/CT_HP_05.xlsx?d=w8ee592889ba34c0cab1ca51074f69190&amp;csf=1&amp;web=1&amp;e=zAIEbG" xr:uid="{B1AF0E84-0505-4BA8-9205-60D8C0030023}"/>
    <hyperlink ref="D15" r:id="rId17" display="https://vingroupjsc.sharepoint.com/:x:/r/sites/VF_VF8VietnamADAStesting/Shared Documents/General/1. K%E1%BA%BF ho%E1%BA%A1ch th%E1%BB%AD nghi%E1%BB%87m/Database/List_of_Routes/1. New_After 221105/CT_HP_04.xlsx?d=wd4589977a95e4cd58150e83cd8f94eb7&amp;csf=1&amp;web=1&amp;e=EAq9Vc" xr:uid="{A589C0BC-2FCB-4EFF-86C8-2C4253329E31}"/>
    <hyperlink ref="D14" r:id="rId18" display="https://vingroupjsc.sharepoint.com/:x:/r/sites/VF_VF8VietnamADAStesting/Shared Documents/General/1. K%E1%BA%BF ho%E1%BA%A1ch th%E1%BB%AD nghi%E1%BB%87m/Database/List_of_Routes/1. New_After 221105/CT-HP-03.xlsx?d=wbf52bdf96b524b91969769c80588d2cf&amp;csf=1&amp;web=1&amp;e=gi7VVT" xr:uid="{C368D374-5BFA-4317-9E49-1B4C49630185}"/>
    <hyperlink ref="D13" r:id="rId19" display="https://vingroupjsc.sharepoint.com/:x:/r/sites/VF_VF8VietnamADAStesting/Shared Documents/General/1. K%E1%BA%BF ho%E1%BA%A1ch th%E1%BB%AD nghi%E1%BB%87m/Database/List_of_Routes/1. New_After 221105/CT_HP_02.xlsx?d=wb3190b804385410e83da7b7f02946c58&amp;csf=1&amp;web=1&amp;e=yhDFkq" xr:uid="{D803DB4D-32CB-469D-A8C0-89A23918DEB6}"/>
    <hyperlink ref="D12" r:id="rId20" display="https://vingroupjsc.sharepoint.com/:x:/r/sites/VF_VF8VietnamADAStesting/Shared Documents/General/1. K%E1%BA%BF ho%E1%BA%A1ch th%E1%BB%AD nghi%E1%BB%87m/Database/List_of_Routes/1. New_After 221105/CT_N%C4%90_01.xlsx?d=w6eb16194f22d41629d2812cc1f2d2cb3&amp;csf=1&amp;web=1&amp;e=xQf4Lc" xr:uid="{8392E2A0-1238-4493-A657-81EA0D559EE8}"/>
    <hyperlink ref="D11" r:id="rId21" display="https://vingroupjsc.sharepoint.com/:x:/r/sites/VF_VF8VietnamADAStesting/Shared Documents/General/1. K%E1%BA%BF ho%E1%BA%A1ch th%E1%BB%AD nghi%E1%BB%87m/Database/List_of_Routes/1. New_After 221105/HW_HN_HP.xlsx?d=w2accd9f1e269432782a9b72ff22ab9d9&amp;csf=1&amp;web=1&amp;e=zpjZmx" xr:uid="{775EF927-A17F-4301-9F1C-4E6C2B58B476}"/>
    <hyperlink ref="D10" r:id="rId22" display="https://vingroupjsc.sharepoint.com/:x:/r/sites/VF_VF8VietnamADAStesting/Shared Documents/General/1. K%E1%BA%BF ho%E1%BA%A1ch th%E1%BB%AD nghi%E1%BB%87m/Database/List_of_Routes/1. New_After 221105/HW_V%C4%90_HD.xlsx?d=w6865b86045eb4ddf959ac0a36f75a600&amp;csf=1&amp;web=1&amp;e=rRR4cJ" xr:uid="{1042959D-889B-4B84-8EE3-EDC49E08AAF0}"/>
    <hyperlink ref="D9" r:id="rId23" display="https://vingroupjsc.sharepoint.com/:x:/r/sites/VF_VF8VietnamADAStesting/Shared Documents/General/1. K%E1%BA%BF ho%E1%BA%A1ch th%E1%BB%AD nghi%E1%BB%87m/Database/List_of_Routes/1. New_After 221105/HW_HN_V%C4%90_2.xlsx?d=w2c9645971d8b4df1b3285a4586598a8e&amp;csf=1&amp;web=1&amp;e=1l3YER" xr:uid="{3A972127-1CC2-4E9C-8DB4-79A797B91CE7}"/>
    <hyperlink ref="D8" r:id="rId24" display="https://vingroupjsc.sharepoint.com/:x:/r/sites/VF_VF8VietnamADAStesting/Shared Documents/General/1. K%E1%BA%BF ho%E1%BA%A1ch th%E1%BB%AD nghi%E1%BB%87m/Database/List_of_Routes/1. New_After 221105/HW_HP_01.xlsx?d=w180ff22072dc4d7eb42775a6662e5f46&amp;csf=1&amp;web=1&amp;e=Xv8FYv" xr:uid="{CA5D02D8-AD21-4CA1-9644-B89DA2375480}"/>
    <hyperlink ref="D4" r:id="rId25" display="https://vingroupjsc.sharepoint.com/:x:/r/sites/VF_VF8VietnamADAStesting/Shared Documents/General/1. K%E1%BA%BF ho%E1%BA%A1ch th%E1%BB%AD nghi%E1%BB%87m/Database/List_of_Routes/1. New_After 221105/CT_01_SSD.xlsx?d=w0c2fe712771d4fde8fa7780dc57801df&amp;csf=1&amp;web=1&amp;e=QDMlyE" xr:uid="{52CDD70C-F28F-499B-B3F2-ADAFE5EC9F8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0ff8e9-c6ae-4ff5-a9ad-c6f7fe1335d9">
      <Terms xmlns="http://schemas.microsoft.com/office/infopath/2007/PartnerControls"/>
    </lcf76f155ced4ddcb4097134ff3c332f>
    <TaxCatchAll xmlns="45e4fdb6-dd11-4df0-b7c2-e4d798296c85" xsi:nil="true"/>
    <SharedWithUsers xmlns="45e4fdb6-dd11-4df0-b7c2-e4d798296c85">
      <UserInfo>
        <DisplayName>Doãn Mạnh Đạt (VF-KKĐTTCL-KĐĐĐTTX)</DisplayName>
        <AccountId>599</AccountId>
        <AccountType/>
      </UserInfo>
      <UserInfo>
        <DisplayName>Bùi Việt Cường (VF-KKĐTTCL-KĐĐĐTTX)</DisplayName>
        <AccountId>600</AccountId>
        <AccountType/>
      </UserInfo>
      <UserInfo>
        <DisplayName>Safiullin Marsel (VF-KPTTNTLADAS-TN&amp;KT)</DisplayName>
        <AccountId>972</AccountId>
        <AccountType/>
      </UserInfo>
      <UserInfo>
        <DisplayName>Nguyễn Ngọc Dũng (VF-VNCEE)</DisplayName>
        <AccountId>559</AccountId>
        <AccountType/>
      </UserInfo>
    </SharedWithUsers>
    <_Flow_SignoffStatus xmlns="5d0ff8e9-c6ae-4ff5-a9ad-c6f7fe1335d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AEB13B382B6E4586B4E0A95CB5F9B6" ma:contentTypeVersion="20" ma:contentTypeDescription="Create a new document." ma:contentTypeScope="" ma:versionID="d8ef10eb45e958707a283902afbf8b32">
  <xsd:schema xmlns:xsd="http://www.w3.org/2001/XMLSchema" xmlns:xs="http://www.w3.org/2001/XMLSchema" xmlns:p="http://schemas.microsoft.com/office/2006/metadata/properties" xmlns:ns2="5d0ff8e9-c6ae-4ff5-a9ad-c6f7fe1335d9" xmlns:ns3="45e4fdb6-dd11-4df0-b7c2-e4d798296c85" targetNamespace="http://schemas.microsoft.com/office/2006/metadata/properties" ma:root="true" ma:fieldsID="a80a6f326e840c617b0be1bcae32e357" ns2:_="" ns3:_="">
    <xsd:import namespace="5d0ff8e9-c6ae-4ff5-a9ad-c6f7fe1335d9"/>
    <xsd:import namespace="45e4fdb6-dd11-4df0-b7c2-e4d798296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ff8e9-c6ae-4ff5-a9ad-c6f7fe133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39c6995-f766-4945-9983-687bd46322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4fdb6-dd11-4df0-b7c2-e4d798296c8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89bf1be-c5f1-46b4-b798-acadd1b9e801}" ma:internalName="TaxCatchAll" ma:showField="CatchAllData" ma:web="45e4fdb6-dd11-4df0-b7c2-e4d798296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9CEDD4-CF9F-42C1-BE86-3C3CCF01666E}"/>
</file>

<file path=customXml/itemProps2.xml><?xml version="1.0" encoding="utf-8"?>
<ds:datastoreItem xmlns:ds="http://schemas.openxmlformats.org/officeDocument/2006/customXml" ds:itemID="{B78C3A55-5F1D-40BB-BF57-F23616BCAC8C}"/>
</file>

<file path=customXml/itemProps3.xml><?xml version="1.0" encoding="utf-8"?>
<ds:datastoreItem xmlns:ds="http://schemas.openxmlformats.org/officeDocument/2006/customXml" ds:itemID="{40E58238-129D-493C-B808-7DC8537B3F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2023-10-11T03:15:08Z</dcterms:created>
  <dcterms:modified xsi:type="dcterms:W3CDTF">2025-05-30T06:43:45Z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0x0101003AAEB13B382B6E4586B4E0A95CB5F9B6</vt:lpwstr>
  </property>
  <property fmtid="{D5CDD505-2E9C-101B-9397-08002B2CF9AE}" pid="3" name="MediaServiceImageTags">
    <vt:lpwstr/>
  </property>
</Properties>
</file>