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vina\Downloads\Cosas Diego\"/>
    </mc:Choice>
  </mc:AlternateContent>
  <bookViews>
    <workbookView xWindow="0" yWindow="0" windowWidth="20490" windowHeight="7665"/>
  </bookViews>
  <sheets>
    <sheet name="Método de Estimación Puntos CU" sheetId="1" r:id="rId1"/>
    <sheet name="Actores" sheetId="5" r:id="rId2"/>
    <sheet name="Casos de uso" sheetId="3" r:id="rId3"/>
  </sheets>
  <definedNames>
    <definedName name="EF">'Método de Estimación Puntos CU'!$E$46</definedName>
    <definedName name="estimacionEsfuerzo">'Método de Estimación Puntos CU'!#REF!</definedName>
    <definedName name="TAW">'Método de Estimación Puntos CU'!$E$9</definedName>
    <definedName name="TBF">'Método de Estimación Puntos CU'!$E$15</definedName>
    <definedName name="TCF">'Método de Estimación Puntos CU'!$E$34</definedName>
    <definedName name="UUCP">'Método de Estimación Puntos CU'!$E$17</definedName>
  </definedNames>
  <calcPr calcId="162913"/>
</workbook>
</file>

<file path=xl/calcChain.xml><?xml version="1.0" encoding="utf-8"?>
<calcChain xmlns="http://schemas.openxmlformats.org/spreadsheetml/2006/main">
  <c r="B8" i="5" l="1"/>
  <c r="D5" i="5"/>
  <c r="D6" i="5"/>
  <c r="D7" i="5"/>
  <c r="D4" i="5"/>
  <c r="D8" i="5" s="1"/>
  <c r="D3" i="3" l="1"/>
  <c r="D4" i="3"/>
  <c r="D5" i="3"/>
  <c r="D6" i="3"/>
  <c r="D7" i="3"/>
  <c r="D8" i="3"/>
  <c r="D9" i="3"/>
  <c r="D10" i="3"/>
  <c r="D11" i="3"/>
  <c r="D12" i="3"/>
  <c r="B13" i="3"/>
  <c r="D13" i="3" l="1"/>
  <c r="E49" i="1" l="1"/>
  <c r="E13" i="1" l="1"/>
  <c r="E12" i="1"/>
  <c r="E6" i="1"/>
  <c r="E7" i="1"/>
  <c r="E8" i="1"/>
  <c r="E14" i="1"/>
  <c r="E20" i="1"/>
  <c r="E21" i="1"/>
  <c r="E22" i="1"/>
  <c r="E23" i="1"/>
  <c r="E24" i="1"/>
  <c r="E25" i="1"/>
  <c r="E26" i="1"/>
  <c r="E27" i="1"/>
  <c r="E28" i="1"/>
  <c r="E29" i="1"/>
  <c r="E30" i="1"/>
  <c r="E31" i="1"/>
  <c r="E32" i="1"/>
  <c r="E37" i="1"/>
  <c r="E38" i="1"/>
  <c r="E39" i="1"/>
  <c r="E40" i="1"/>
  <c r="E41" i="1"/>
  <c r="E42" i="1"/>
  <c r="E43" i="1"/>
  <c r="E44" i="1"/>
  <c r="E33" i="1" l="1"/>
  <c r="E34" i="1" s="1"/>
  <c r="E9" i="1"/>
  <c r="E15" i="1"/>
  <c r="E45" i="1"/>
  <c r="E46" i="1" s="1"/>
  <c r="E17" i="1" l="1"/>
  <c r="E48" i="1" s="1"/>
  <c r="E50" i="1" s="1"/>
  <c r="E54" i="1" l="1"/>
  <c r="E53" i="1"/>
</calcChain>
</file>

<file path=xl/sharedStrings.xml><?xml version="1.0" encoding="utf-8"?>
<sst xmlns="http://schemas.openxmlformats.org/spreadsheetml/2006/main" count="158" uniqueCount="120">
  <si>
    <t>Descripción</t>
  </si>
  <si>
    <t>Número</t>
  </si>
  <si>
    <t>Comentario</t>
  </si>
  <si>
    <t>Razón</t>
  </si>
  <si>
    <t>Simple</t>
  </si>
  <si>
    <t>Intermedio</t>
  </si>
  <si>
    <t>Complejo</t>
  </si>
  <si>
    <t>Escala de asignación</t>
  </si>
  <si>
    <t>Total</t>
  </si>
  <si>
    <t>Tipo de actor</t>
  </si>
  <si>
    <t>Otro sistema que interactúa con el sistema a desarrollar mediante una interfaz de programación (API).</t>
  </si>
  <si>
    <t>Otro sistema interactuando a través de un protocolo (ej. TCP/IP) o una persona interactuando a través de una interfaz en modo texto</t>
  </si>
  <si>
    <t>Una persona que interactúa con el sistema mediante una interfaz gráfica (GUI).</t>
  </si>
  <si>
    <t>3 transacciones o menos</t>
  </si>
  <si>
    <t>4 a 7 transacciones</t>
  </si>
  <si>
    <t>Más de 7 transacciones</t>
  </si>
  <si>
    <t>Valor</t>
  </si>
  <si>
    <t>Factores de complejidad técnica</t>
  </si>
  <si>
    <t>T6: Facilidad de Instalación</t>
  </si>
  <si>
    <t>T8: Portabilidad</t>
  </si>
  <si>
    <t>T10: Concurrencia.</t>
  </si>
  <si>
    <t>La arquitectura de la solución puede ser centralizada o cliente servidor, o puede ser distribuido (como N-CAPAS) o multi-nivel.</t>
  </si>
  <si>
    <t>La velocidad de respuesta para los usuarios es un importante factor (y no trivial). Por ejemplo, si la carga del servidor se espera que sea muy baja, esto puede ser un factor trivial.</t>
  </si>
  <si>
    <t>En la aplicación que se están desarrollando para optimizar la eficiencia del usuario, o simplemente la capacidad.</t>
  </si>
  <si>
    <t>Hay mucha algorítmica de difícil trabajo para hacer y poner a prueba.</t>
  </si>
  <si>
    <t>¿Es pesada la reutilización de código? Código reutilización reduce la cantidad de esfuerzo necesario para implementar un proyecto. También reduce la cantidad de tiempo necesario para depurar un proyecto. Una función de biblioteca compartida puede ser reutilizada varias veces.</t>
  </si>
  <si>
    <t>¿Es la facilidad de instalación para los usuarios finales un factor clave? Cuanto más alto sea el nivel de competencia de los usuarios, menor es el número.</t>
  </si>
  <si>
    <t>¿Es la facilidad de uso uno de los principales criterios para la aceptación? Cuanto mayor es la importancia de la facilidad de uso, mayor es el número.</t>
  </si>
  <si>
    <t>¿Se requiere soportar multi-plataforma? Múltiples tipos de plataformas tienen que ser soportadas.</t>
  </si>
  <si>
    <t>¿El cliente requerirá la capacidad de cambiar o personalizar la aplicación en el futuro? Cuanto más cambio / adaptación que se requiere en el futuro, mayor es el valor.</t>
  </si>
  <si>
    <t>¿Va a tener para hacer frente a la base de datos de bloqueo y otras cuestiones de concurrencia? Mientras mayor atención tiene que tener la solución a los conflictos en los datos o aplicación, se más alto es el valor.</t>
  </si>
  <si>
    <t>¿Cuánto cuesta la formación de los usuarios que se requiere? La aplicación es compleja, o el apoyo a actividades complejas?</t>
  </si>
  <si>
    <t>¿La aplicación requiere el uso de controles o bibliotecas de terceros? Al igual que códigos reutilizables, el código de terceros puede reducir el esfuerzo necesario para implementar una solución.</t>
  </si>
  <si>
    <t>¿Pueden las soluciones de seguridad se apalancadas, o código personalizado debe ser desarrollado? Se acostumbra que incluir seguridad significa mayor trabajo por hacer.</t>
  </si>
  <si>
    <t>T1: Sistema distribuido</t>
  </si>
  <si>
    <t>T2: Objetivos de performance o tiempo de respuesta</t>
  </si>
  <si>
    <t>T3: Eficiencia del usuario final</t>
  </si>
  <si>
    <t>T4: Procesamiento interno complejo</t>
  </si>
  <si>
    <t>T5: El código debe ser reutilizable</t>
  </si>
  <si>
    <t>T7: Facilidad de uso</t>
  </si>
  <si>
    <t>T9: Facilidad de cambio</t>
  </si>
  <si>
    <t>T11: Incluye objetivos especiales de seguridad</t>
  </si>
  <si>
    <t>T12: Provee acceso directo a terceras partes</t>
  </si>
  <si>
    <t>T13: Se requiere facilidades especiales de entrenamiento a usuario</t>
  </si>
  <si>
    <t>Tipo de caso de uso basado en transacciones</t>
  </si>
  <si>
    <t>0-2 = Irrelevante
3-4 = Medio 
5 = Esencial</t>
  </si>
  <si>
    <t>Factores ambientales</t>
  </si>
  <si>
    <t>0 = Extremadamente inestable
5 = No cambian</t>
  </si>
  <si>
    <t>0 = Tiempo parcial
5 = Tiempo completo</t>
  </si>
  <si>
    <t>0 = Fácil
3 = Medio
5 = Difícil</t>
  </si>
  <si>
    <t>0 = Nada
3 = Media
5 = Alta</t>
  </si>
  <si>
    <t>0 = Inexperto
3 = Media
5 = Experto</t>
  </si>
  <si>
    <t>Estimación de esfuerzo</t>
  </si>
  <si>
    <t>Total (TFactor)</t>
  </si>
  <si>
    <t>Total (UAW)</t>
  </si>
  <si>
    <t>Total (EFactor)</t>
  </si>
  <si>
    <t>E1: Familiaridad con el modelo de proyecto utilizado</t>
  </si>
  <si>
    <t>E2: Experiencia en la aplicación</t>
  </si>
  <si>
    <t>E3: Experiencia en orientación a objetos</t>
  </si>
  <si>
    <t>E4: Capacidad del analista líder</t>
  </si>
  <si>
    <t>E5: Motivación</t>
  </si>
  <si>
    <t>E6: Estabilidad de los requerimientos</t>
  </si>
  <si>
    <t>E8: Dificultad del lenguaje de programación</t>
  </si>
  <si>
    <t>1.4 + (-0.03 * EFactor)</t>
  </si>
  <si>
    <t>.06 + (.01 * TFactor)</t>
  </si>
  <si>
    <t>Factor de complejidad técnica (TCF)</t>
  </si>
  <si>
    <t>Factor de factores ambientales (EF)</t>
  </si>
  <si>
    <t>Puntos de casos de uso</t>
  </si>
  <si>
    <t>Complejidad</t>
  </si>
  <si>
    <t>Total (UUCW)</t>
  </si>
  <si>
    <t>Puntos de caso de uso no ajustados (UUCP)</t>
  </si>
  <si>
    <t>UCP = UUCP x TCF x EF</t>
  </si>
  <si>
    <t>Puntos de casos de uso ajustados</t>
  </si>
  <si>
    <t>Horas-hombre por punto de caso de uso</t>
  </si>
  <si>
    <t>E = UCP x CF</t>
  </si>
  <si>
    <t>Numero</t>
  </si>
  <si>
    <t>Tipo</t>
  </si>
  <si>
    <t>Nombre</t>
  </si>
  <si>
    <t>Administrador</t>
  </si>
  <si>
    <t>Operador</t>
  </si>
  <si>
    <t>Piloto</t>
  </si>
  <si>
    <t>Consultor</t>
  </si>
  <si>
    <t>Ver la hoja de Casos de uso.</t>
  </si>
  <si>
    <t>Ver la hoja de Actores.</t>
  </si>
  <si>
    <t>Ingresar usuario</t>
  </si>
  <si>
    <t>Ingresar piloto</t>
  </si>
  <si>
    <t>Ingresar licencia</t>
  </si>
  <si>
    <t>Ingresar aeronave</t>
  </si>
  <si>
    <t>Ingresar componentes</t>
  </si>
  <si>
    <t>Ingresar vuelo</t>
  </si>
  <si>
    <t>consultar horas de vuelo</t>
  </si>
  <si>
    <t>consultar plan de mantenimientos</t>
  </si>
  <si>
    <t>Descripcion</t>
  </si>
  <si>
    <t>Esfuerzo estimado en horas-hombre</t>
  </si>
  <si>
    <t>Funcionalidad de gestión de usuarios dentro de la base de datos.</t>
  </si>
  <si>
    <t>Funcionalidad de gestión de pilotos dentro de la base de datos.</t>
  </si>
  <si>
    <t>Funcionalidad de gestión de vuelos dentro de la base de datos.</t>
  </si>
  <si>
    <t>Funcionalidad de gestión de licencias de los pilotos dentro de la base de datos.</t>
  </si>
  <si>
    <t>Funcionalidad de gestión de aeronaves dentro de la base de datos.</t>
  </si>
  <si>
    <t>Funcionalidad de gestión de componentes de las aeronaves dentro de la base de datos.</t>
  </si>
  <si>
    <t>consultar mantenimientos realizados</t>
  </si>
  <si>
    <t>Funcionalidad que permite ver el plan que se está realizando en un mantenimiento.</t>
  </si>
  <si>
    <t>Funcionalidad que permite ver los mantenimientos ya realizados.</t>
  </si>
  <si>
    <t>Funcionalidad que permite ver las horas de vuelos asociadas a los pilotos, licencias, aeronaves y componentes.</t>
  </si>
  <si>
    <t>ingresar mantenimiento</t>
  </si>
  <si>
    <t>Funcionalidad que gestiona los mantenimientos dentro de la base de datos y ve el cumplimiento de las normas de mantención de los componentes.</t>
  </si>
  <si>
    <t>Integrantes</t>
  </si>
  <si>
    <t>Horas de jornada laboral</t>
  </si>
  <si>
    <t>Nivel (CF)</t>
  </si>
  <si>
    <t>H = E / J</t>
  </si>
  <si>
    <t>J</t>
  </si>
  <si>
    <t>I</t>
  </si>
  <si>
    <t>D = E / J / I</t>
  </si>
  <si>
    <t>CF = 20 | 28 | 30</t>
  </si>
  <si>
    <t>E7: Jornada laboral del personal</t>
  </si>
  <si>
    <t>Horas por integrante</t>
  </si>
  <si>
    <t>Días por integrante</t>
  </si>
  <si>
    <t>Autor: Diego Silva A.</t>
  </si>
  <si>
    <t>Version: 1.0</t>
  </si>
  <si>
    <t>Fecha: 30-08-2016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</si>
</sst>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6" x14ac:knownFonts="1">
    <font>
      <sz val="10"/>
      <name val="Arial"/>
    </font>
    <font>
      <sz val="10"/>
      <name val="Arial"/>
      <family val="2"/>
    </font>
    <font>
      <b/>
      <sz val="10"/>
      <name val="Arial"/>
      <family val="2"/>
    </font>
    <font>
      <sz val="10"/>
      <name val="Arial"/>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27272"/>
        <bgColor indexed="64"/>
      </patternFill>
    </fill>
    <fill>
      <patternFill patternType="solid">
        <fgColor theme="4"/>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Alignment="1">
      <alignment horizontal="right"/>
    </xf>
    <xf numFmtId="49" fontId="0" fillId="0" borderId="0" xfId="0" applyNumberFormat="1" applyAlignment="1" applyProtection="1">
      <alignment wrapText="1"/>
    </xf>
    <xf numFmtId="0" fontId="0" fillId="0" borderId="0" xfId="0" applyFill="1" applyAlignment="1" applyProtection="1">
      <alignment wrapText="1"/>
      <protection locked="0"/>
    </xf>
    <xf numFmtId="0" fontId="0" fillId="0" borderId="0" xfId="0" applyAlignment="1" applyProtection="1">
      <alignment wrapText="1"/>
    </xf>
    <xf numFmtId="0" fontId="3" fillId="0" borderId="0" xfId="0" applyFont="1"/>
    <xf numFmtId="0" fontId="2" fillId="0" borderId="0" xfId="0" applyFont="1" applyAlignment="1">
      <alignment horizontal="center"/>
    </xf>
    <xf numFmtId="9" fontId="0" fillId="0" borderId="0" xfId="0" applyNumberFormat="1"/>
    <xf numFmtId="165" fontId="0" fillId="0" borderId="0" xfId="1" applyNumberFormat="1" applyFont="1"/>
    <xf numFmtId="9" fontId="2" fillId="0" borderId="0" xfId="2" applyFont="1" applyAlignment="1">
      <alignment horizontal="center"/>
    </xf>
    <xf numFmtId="9" fontId="0" fillId="0" borderId="0" xfId="2" applyFont="1"/>
    <xf numFmtId="9" fontId="2" fillId="0" borderId="0" xfId="0" applyNumberFormat="1" applyFont="1" applyAlignment="1">
      <alignment horizontal="center"/>
    </xf>
    <xf numFmtId="165" fontId="2" fillId="0" borderId="0" xfId="1" applyNumberFormat="1" applyFont="1" applyAlignment="1">
      <alignment horizontal="center"/>
    </xf>
    <xf numFmtId="0" fontId="4" fillId="0" borderId="0" xfId="0" applyFont="1" applyAlignment="1" applyProtection="1">
      <alignment wrapText="1"/>
    </xf>
    <xf numFmtId="49" fontId="4" fillId="0" borderId="0" xfId="0" applyNumberFormat="1" applyFont="1" applyAlignment="1" applyProtection="1">
      <alignment wrapText="1"/>
    </xf>
    <xf numFmtId="0" fontId="4" fillId="0" borderId="0" xfId="0" applyFont="1" applyFill="1" applyAlignment="1" applyProtection="1">
      <alignment wrapText="1"/>
      <protection locked="0"/>
    </xf>
    <xf numFmtId="49" fontId="4" fillId="0" borderId="1" xfId="0" applyNumberFormat="1" applyFont="1" applyBorder="1" applyAlignment="1" applyProtection="1">
      <alignment wrapText="1"/>
    </xf>
    <xf numFmtId="0" fontId="4" fillId="2" borderId="1" xfId="0" applyFont="1" applyFill="1" applyBorder="1" applyAlignment="1">
      <alignment horizontal="right"/>
    </xf>
    <xf numFmtId="0" fontId="4" fillId="3" borderId="1" xfId="0" applyFont="1" applyFill="1" applyBorder="1" applyAlignment="1" applyProtection="1">
      <alignment wrapText="1"/>
      <protection locked="0"/>
    </xf>
    <xf numFmtId="49" fontId="4" fillId="2" borderId="1" xfId="0" applyNumberFormat="1" applyFont="1" applyFill="1" applyBorder="1" applyAlignment="1">
      <alignment horizontal="right" wrapText="1"/>
    </xf>
    <xf numFmtId="0" fontId="4" fillId="0" borderId="1" xfId="0" applyFont="1" applyBorder="1" applyAlignment="1" applyProtection="1">
      <alignment wrapText="1"/>
    </xf>
    <xf numFmtId="0" fontId="4" fillId="0" borderId="0" xfId="0" applyFont="1" applyAlignment="1"/>
    <xf numFmtId="0" fontId="5" fillId="0" borderId="0" xfId="0" applyFont="1" applyAlignment="1"/>
    <xf numFmtId="0" fontId="4" fillId="2" borderId="1" xfId="0" applyFont="1" applyFill="1" applyBorder="1" applyAlignment="1"/>
    <xf numFmtId="49" fontId="4" fillId="2" borderId="1" xfId="0" applyNumberFormat="1" applyFont="1" applyFill="1" applyBorder="1" applyAlignment="1">
      <alignment wrapText="1"/>
    </xf>
    <xf numFmtId="0" fontId="5" fillId="0" borderId="0" xfId="0" applyFont="1" applyAlignment="1">
      <alignment horizontal="center"/>
    </xf>
    <xf numFmtId="0" fontId="4" fillId="4" borderId="1" xfId="0" applyFont="1" applyFill="1" applyBorder="1" applyAlignment="1" applyProtection="1">
      <alignment wrapText="1"/>
      <protection locked="0"/>
    </xf>
    <xf numFmtId="0" fontId="5" fillId="5" borderId="1" xfId="0" applyFont="1" applyFill="1" applyBorder="1" applyAlignment="1" applyProtection="1">
      <alignment wrapText="1"/>
    </xf>
    <xf numFmtId="49" fontId="5" fillId="5" borderId="1" xfId="0" applyNumberFormat="1" applyFont="1" applyFill="1" applyBorder="1" applyAlignment="1" applyProtection="1">
      <alignment wrapText="1"/>
    </xf>
    <xf numFmtId="0" fontId="5" fillId="5" borderId="1" xfId="0" applyFont="1" applyFill="1" applyBorder="1" applyAlignment="1"/>
    <xf numFmtId="0" fontId="5" fillId="5" borderId="1" xfId="0" applyFont="1" applyFill="1" applyBorder="1" applyAlignment="1" applyProtection="1">
      <alignment wrapText="1"/>
      <protection locked="0"/>
    </xf>
    <xf numFmtId="0" fontId="4" fillId="0" borderId="1" xfId="0" applyFont="1" applyBorder="1" applyAlignment="1" applyProtection="1">
      <alignment horizontal="left" vertical="top" wrapText="1"/>
    </xf>
    <xf numFmtId="49" fontId="4" fillId="0" borderId="1" xfId="0" applyNumberFormat="1" applyFont="1" applyBorder="1" applyAlignment="1" applyProtection="1">
      <alignment horizontal="left" vertical="center" wrapText="1"/>
    </xf>
    <xf numFmtId="0" fontId="4" fillId="0" borderId="1" xfId="0" applyFont="1" applyBorder="1" applyAlignment="1">
      <alignment vertical="center" wrapText="1"/>
    </xf>
    <xf numFmtId="0" fontId="4" fillId="0" borderId="1" xfId="0" applyFont="1" applyBorder="1" applyAlignment="1" applyProtection="1">
      <alignment horizontal="left" vertical="center" wrapText="1"/>
    </xf>
    <xf numFmtId="0" fontId="4" fillId="3"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right" wrapText="1"/>
      <protection locked="0"/>
    </xf>
    <xf numFmtId="0" fontId="4" fillId="2" borderId="1" xfId="0" applyNumberFormat="1" applyFont="1" applyFill="1" applyBorder="1" applyAlignment="1">
      <alignment horizontal="right" wrapText="1"/>
    </xf>
    <xf numFmtId="0" fontId="4" fillId="5" borderId="1" xfId="0" applyFont="1" applyFill="1" applyBorder="1" applyAlignment="1" applyProtection="1">
      <alignment wrapText="1"/>
    </xf>
    <xf numFmtId="0" fontId="5" fillId="6" borderId="1" xfId="0" applyFont="1" applyFill="1" applyBorder="1" applyAlignment="1" applyProtection="1">
      <alignment wrapText="1"/>
    </xf>
    <xf numFmtId="0" fontId="5" fillId="5" borderId="1" xfId="0" applyFont="1" applyFill="1" applyBorder="1" applyAlignment="1" applyProtection="1">
      <alignment horizontal="left" vertical="center"/>
    </xf>
    <xf numFmtId="49" fontId="4" fillId="3" borderId="1" xfId="0" applyNumberFormat="1" applyFont="1" applyFill="1" applyBorder="1" applyAlignment="1" applyProtection="1">
      <alignment vertical="center" wrapText="1"/>
    </xf>
    <xf numFmtId="0" fontId="4" fillId="3" borderId="1" xfId="0" applyFont="1" applyFill="1" applyBorder="1" applyAlignment="1" applyProtection="1">
      <alignment horizontal="left" wrapText="1"/>
    </xf>
    <xf numFmtId="0" fontId="4" fillId="4" borderId="4" xfId="0" applyFont="1" applyFill="1" applyBorder="1" applyAlignment="1" applyProtection="1">
      <alignment horizontal="right" wrapText="1"/>
      <protection locked="0"/>
    </xf>
    <xf numFmtId="0" fontId="4" fillId="2" borderId="4" xfId="0" applyFont="1" applyFill="1" applyBorder="1" applyAlignment="1">
      <alignment horizontal="right"/>
    </xf>
    <xf numFmtId="0" fontId="5" fillId="5" borderId="3" xfId="0" applyFont="1" applyFill="1" applyBorder="1" applyAlignment="1" applyProtection="1">
      <alignment wrapText="1"/>
    </xf>
    <xf numFmtId="49" fontId="4" fillId="3" borderId="4" xfId="0" applyNumberFormat="1" applyFont="1" applyFill="1" applyBorder="1" applyAlignment="1" applyProtection="1">
      <alignment vertical="center" wrapText="1"/>
    </xf>
    <xf numFmtId="0" fontId="4" fillId="3" borderId="4" xfId="0" applyFont="1" applyFill="1" applyBorder="1" applyAlignment="1" applyProtection="1">
      <alignment wrapText="1"/>
      <protection locked="0"/>
    </xf>
    <xf numFmtId="0" fontId="5" fillId="7" borderId="1" xfId="0" applyFont="1" applyFill="1" applyBorder="1" applyAlignment="1"/>
    <xf numFmtId="0" fontId="4" fillId="8" borderId="1" xfId="0" applyFont="1" applyFill="1" applyBorder="1" applyAlignment="1">
      <alignment horizontal="right"/>
    </xf>
    <xf numFmtId="0" fontId="4" fillId="8" borderId="4" xfId="0" applyFont="1" applyFill="1" applyBorder="1" applyAlignment="1">
      <alignment horizontal="right"/>
    </xf>
    <xf numFmtId="0" fontId="4" fillId="8" borderId="1" xfId="0" applyFont="1" applyFill="1" applyBorder="1" applyAlignment="1"/>
    <xf numFmtId="0" fontId="4" fillId="3" borderId="3" xfId="0" applyFont="1" applyFill="1" applyBorder="1" applyAlignment="1" applyProtection="1">
      <alignment wrapText="1"/>
      <protection locked="0"/>
    </xf>
    <xf numFmtId="0" fontId="4" fillId="0" borderId="2" xfId="0" applyFont="1" applyBorder="1" applyAlignment="1">
      <alignment vertical="center" wrapText="1"/>
    </xf>
    <xf numFmtId="0" fontId="5" fillId="6" borderId="4" xfId="0" applyFont="1" applyFill="1" applyBorder="1" applyAlignment="1" applyProtection="1">
      <alignment wrapText="1"/>
    </xf>
    <xf numFmtId="0" fontId="0" fillId="0" borderId="1" xfId="0" applyBorder="1"/>
    <xf numFmtId="9" fontId="0" fillId="0" borderId="1" xfId="2" applyFont="1" applyBorder="1"/>
    <xf numFmtId="0" fontId="0" fillId="0" borderId="2" xfId="0" applyBorder="1"/>
    <xf numFmtId="0" fontId="0" fillId="0" borderId="0" xfId="0" applyAlignment="1" applyProtection="1">
      <alignment horizontal="left" vertical="center" wrapText="1"/>
    </xf>
    <xf numFmtId="0" fontId="0" fillId="0" borderId="1" xfId="0" applyBorder="1" applyAlignment="1">
      <alignment wrapText="1"/>
    </xf>
    <xf numFmtId="49" fontId="4" fillId="3" borderId="5" xfId="0" applyNumberFormat="1" applyFont="1" applyFill="1" applyBorder="1" applyAlignment="1" applyProtection="1">
      <alignment wrapText="1"/>
    </xf>
    <xf numFmtId="49" fontId="4" fillId="3" borderId="3" xfId="0" applyNumberFormat="1" applyFont="1" applyFill="1" applyBorder="1" applyAlignment="1" applyProtection="1">
      <alignment wrapText="1"/>
    </xf>
    <xf numFmtId="49" fontId="4" fillId="3" borderId="6" xfId="0" applyNumberFormat="1" applyFont="1" applyFill="1" applyBorder="1" applyAlignment="1" applyProtection="1">
      <alignment wrapText="1"/>
    </xf>
    <xf numFmtId="0" fontId="4" fillId="0" borderId="7" xfId="0" applyFont="1" applyBorder="1" applyAlignment="1"/>
    <xf numFmtId="0" fontId="4" fillId="0" borderId="2" xfId="0" applyFont="1" applyBorder="1" applyAlignment="1"/>
    <xf numFmtId="0" fontId="4" fillId="0" borderId="4" xfId="0" applyFont="1" applyBorder="1" applyAlignment="1">
      <alignment vertical="center" wrapText="1"/>
    </xf>
    <xf numFmtId="0" fontId="0" fillId="3" borderId="1" xfId="0" applyFill="1" applyBorder="1"/>
    <xf numFmtId="0" fontId="0" fillId="3" borderId="1" xfId="0" applyFill="1" applyBorder="1" applyAlignment="1">
      <alignment wrapText="1"/>
    </xf>
  </cellXfs>
  <cellStyles count="3">
    <cellStyle name="Millares" xfId="1" builtinId="3"/>
    <cellStyle name="Normal" xfId="0" builtinId="0"/>
    <cellStyle name="Porcentaje" xfId="2" builtinId="5"/>
  </cellStyles>
  <dxfs count="0"/>
  <tableStyles count="0" defaultTableStyle="TableStyleMedium9" defaultPivotStyle="PivotStyleLight16"/>
  <colors>
    <mruColors>
      <color rgb="FFF272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topLeftCell="A4" workbookViewId="0">
      <selection activeCell="D15" sqref="D15"/>
    </sheetView>
  </sheetViews>
  <sheetFormatPr baseColWidth="10" defaultColWidth="9.140625" defaultRowHeight="12.75" x14ac:dyDescent="0.2"/>
  <cols>
    <col min="1" max="1" width="48.42578125" style="5" bestFit="1" customWidth="1"/>
    <col min="2" max="2" width="51.42578125" style="3" bestFit="1" customWidth="1"/>
    <col min="3" max="3" width="12.28515625" style="2" bestFit="1" customWidth="1"/>
    <col min="4" max="4" width="8.28515625" style="4" bestFit="1" customWidth="1"/>
    <col min="5" max="5" width="10" bestFit="1" customWidth="1"/>
    <col min="6" max="6" width="25.7109375" style="4" bestFit="1" customWidth="1"/>
    <col min="7" max="8" width="19.5703125" bestFit="1" customWidth="1"/>
  </cols>
  <sheetData>
    <row r="1" spans="1:8" ht="25.5" customHeight="1" x14ac:dyDescent="0.25">
      <c r="A1" s="22"/>
      <c r="B1" s="26" t="s">
        <v>52</v>
      </c>
      <c r="C1" s="22"/>
      <c r="D1" s="22"/>
      <c r="E1" s="22"/>
      <c r="F1" s="22"/>
      <c r="G1" s="22"/>
      <c r="H1" s="22"/>
    </row>
    <row r="2" spans="1:8" ht="15.75" customHeight="1" x14ac:dyDescent="0.25">
      <c r="A2" s="22" t="s">
        <v>119</v>
      </c>
      <c r="B2" s="26" t="s">
        <v>67</v>
      </c>
      <c r="C2" s="22"/>
      <c r="D2" s="22"/>
      <c r="E2" s="22"/>
      <c r="F2" s="22"/>
      <c r="G2" s="22"/>
      <c r="H2" s="22"/>
    </row>
    <row r="3" spans="1:8" ht="18" customHeight="1" x14ac:dyDescent="0.25">
      <c r="A3" s="22" t="s">
        <v>117</v>
      </c>
      <c r="B3" s="22"/>
      <c r="C3" s="22"/>
      <c r="D3" s="22"/>
      <c r="E3" s="22"/>
      <c r="F3" s="22"/>
      <c r="G3" s="22"/>
      <c r="H3" s="22"/>
    </row>
    <row r="4" spans="1:8" ht="15" x14ac:dyDescent="0.25">
      <c r="A4" s="14" t="s">
        <v>118</v>
      </c>
      <c r="B4" s="15"/>
      <c r="C4" s="22"/>
      <c r="D4" s="16"/>
      <c r="E4" s="22"/>
      <c r="F4" s="16"/>
      <c r="G4" s="22"/>
      <c r="H4" s="22"/>
    </row>
    <row r="5" spans="1:8" s="1" customFormat="1" ht="15" x14ac:dyDescent="0.25">
      <c r="A5" s="41" t="s">
        <v>9</v>
      </c>
      <c r="B5" s="41" t="s">
        <v>0</v>
      </c>
      <c r="C5" s="41" t="s">
        <v>68</v>
      </c>
      <c r="D5" s="41" t="s">
        <v>1</v>
      </c>
      <c r="E5" s="41" t="s">
        <v>16</v>
      </c>
      <c r="F5" s="41" t="s">
        <v>2</v>
      </c>
      <c r="G5" s="23"/>
      <c r="H5" s="23"/>
    </row>
    <row r="6" spans="1:8" ht="30" x14ac:dyDescent="0.25">
      <c r="A6" s="43" t="s">
        <v>4</v>
      </c>
      <c r="B6" s="42" t="s">
        <v>10</v>
      </c>
      <c r="C6" s="18">
        <v>1</v>
      </c>
      <c r="D6" s="37">
        <v>0</v>
      </c>
      <c r="E6" s="50">
        <f>C6*D6</f>
        <v>0</v>
      </c>
      <c r="F6" s="19" t="s">
        <v>83</v>
      </c>
      <c r="G6" s="22"/>
      <c r="H6" s="22"/>
    </row>
    <row r="7" spans="1:8" ht="45" x14ac:dyDescent="0.25">
      <c r="A7" s="43" t="s">
        <v>5</v>
      </c>
      <c r="B7" s="42" t="s">
        <v>11</v>
      </c>
      <c r="C7" s="18">
        <v>2</v>
      </c>
      <c r="D7" s="37">
        <v>0</v>
      </c>
      <c r="E7" s="50">
        <f>C7*D7</f>
        <v>0</v>
      </c>
      <c r="F7" s="19"/>
      <c r="G7" s="22"/>
      <c r="H7" s="22"/>
    </row>
    <row r="8" spans="1:8" ht="30" x14ac:dyDescent="0.25">
      <c r="A8" s="43" t="s">
        <v>6</v>
      </c>
      <c r="B8" s="47" t="s">
        <v>12</v>
      </c>
      <c r="C8" s="45">
        <v>3</v>
      </c>
      <c r="D8" s="44">
        <v>4</v>
      </c>
      <c r="E8" s="51">
        <f>C8*D8</f>
        <v>12</v>
      </c>
      <c r="F8" s="48"/>
      <c r="G8" s="22"/>
      <c r="H8" s="22"/>
    </row>
    <row r="9" spans="1:8" ht="15" x14ac:dyDescent="0.25">
      <c r="A9" s="46" t="s">
        <v>54</v>
      </c>
      <c r="B9" s="29"/>
      <c r="C9" s="30"/>
      <c r="D9" s="31"/>
      <c r="E9" s="49">
        <f>SUM(E6:E8)</f>
        <v>12</v>
      </c>
      <c r="F9" s="31"/>
      <c r="G9" s="22"/>
      <c r="H9" s="22"/>
    </row>
    <row r="10" spans="1:8" ht="15" x14ac:dyDescent="0.25">
      <c r="A10" s="14"/>
      <c r="B10" s="15"/>
      <c r="C10" s="22"/>
      <c r="D10" s="16"/>
      <c r="E10" s="22"/>
      <c r="F10" s="16"/>
      <c r="G10" s="22"/>
      <c r="H10" s="22"/>
    </row>
    <row r="11" spans="1:8" s="1" customFormat="1" ht="15" x14ac:dyDescent="0.25">
      <c r="A11" s="28" t="s">
        <v>44</v>
      </c>
      <c r="B11" s="28" t="s">
        <v>0</v>
      </c>
      <c r="C11" s="28" t="s">
        <v>68</v>
      </c>
      <c r="D11" s="28" t="s">
        <v>1</v>
      </c>
      <c r="E11" s="28" t="s">
        <v>16</v>
      </c>
      <c r="F11" s="28" t="s">
        <v>2</v>
      </c>
      <c r="G11" s="23"/>
      <c r="H11" s="23"/>
    </row>
    <row r="12" spans="1:8" ht="15" x14ac:dyDescent="0.25">
      <c r="A12" s="21" t="s">
        <v>4</v>
      </c>
      <c r="B12" s="17" t="s">
        <v>13</v>
      </c>
      <c r="C12" s="24">
        <v>5</v>
      </c>
      <c r="D12" s="27">
        <v>3</v>
      </c>
      <c r="E12" s="52">
        <f>C12*D12</f>
        <v>15</v>
      </c>
      <c r="F12" s="19" t="s">
        <v>82</v>
      </c>
      <c r="G12" s="22"/>
      <c r="H12" s="22"/>
    </row>
    <row r="13" spans="1:8" ht="15" x14ac:dyDescent="0.25">
      <c r="A13" s="21" t="s">
        <v>5</v>
      </c>
      <c r="B13" s="17" t="s">
        <v>14</v>
      </c>
      <c r="C13" s="24">
        <v>10</v>
      </c>
      <c r="D13" s="27">
        <v>6</v>
      </c>
      <c r="E13" s="52">
        <f>C13*D13</f>
        <v>60</v>
      </c>
      <c r="F13" s="19"/>
      <c r="G13" s="22"/>
      <c r="H13" s="22"/>
    </row>
    <row r="14" spans="1:8" ht="15" x14ac:dyDescent="0.25">
      <c r="A14" s="21" t="s">
        <v>6</v>
      </c>
      <c r="B14" s="17" t="s">
        <v>15</v>
      </c>
      <c r="C14" s="24">
        <v>15</v>
      </c>
      <c r="D14" s="27">
        <v>1</v>
      </c>
      <c r="E14" s="52">
        <f>C14*D14</f>
        <v>15</v>
      </c>
      <c r="F14" s="19"/>
      <c r="G14" s="22"/>
      <c r="H14" s="22"/>
    </row>
    <row r="15" spans="1:8" ht="15" x14ac:dyDescent="0.25">
      <c r="A15" s="28" t="s">
        <v>69</v>
      </c>
      <c r="B15" s="29"/>
      <c r="C15" s="30"/>
      <c r="D15" s="31"/>
      <c r="E15" s="49">
        <f>SUM(E12:E14)</f>
        <v>90</v>
      </c>
      <c r="F15" s="31"/>
      <c r="G15" s="22"/>
      <c r="H15" s="22"/>
    </row>
    <row r="16" spans="1:8" ht="15" x14ac:dyDescent="0.25">
      <c r="A16" s="14"/>
      <c r="B16" s="15"/>
      <c r="C16" s="22"/>
      <c r="D16" s="16"/>
      <c r="E16" s="22"/>
      <c r="F16" s="16"/>
      <c r="G16" s="22"/>
      <c r="H16" s="22"/>
    </row>
    <row r="17" spans="1:8" ht="15" x14ac:dyDescent="0.25">
      <c r="A17" s="28" t="s">
        <v>70</v>
      </c>
      <c r="B17" s="29"/>
      <c r="C17" s="30"/>
      <c r="D17" s="31"/>
      <c r="E17" s="49">
        <f>TAW+TBF</f>
        <v>102</v>
      </c>
      <c r="F17" s="31"/>
      <c r="G17" s="22"/>
      <c r="H17" s="22"/>
    </row>
    <row r="18" spans="1:8" ht="15" x14ac:dyDescent="0.25">
      <c r="A18" s="14"/>
      <c r="B18" s="15"/>
      <c r="C18" s="22"/>
      <c r="D18" s="16"/>
      <c r="E18" s="22"/>
      <c r="F18" s="16"/>
      <c r="G18" s="22"/>
      <c r="H18" s="22"/>
    </row>
    <row r="19" spans="1:8" s="1" customFormat="1" ht="15" x14ac:dyDescent="0.25">
      <c r="A19" s="28" t="s">
        <v>17</v>
      </c>
      <c r="B19" s="28" t="s">
        <v>0</v>
      </c>
      <c r="C19" s="28" t="s">
        <v>68</v>
      </c>
      <c r="D19" s="28" t="s">
        <v>1</v>
      </c>
      <c r="E19" s="28" t="s">
        <v>16</v>
      </c>
      <c r="F19" s="28" t="s">
        <v>3</v>
      </c>
      <c r="G19" s="40" t="s">
        <v>7</v>
      </c>
      <c r="H19" s="23"/>
    </row>
    <row r="20" spans="1:8" ht="45" x14ac:dyDescent="0.25">
      <c r="A20" s="32" t="s">
        <v>34</v>
      </c>
      <c r="B20" s="33" t="s">
        <v>21</v>
      </c>
      <c r="C20" s="25">
        <v>2</v>
      </c>
      <c r="D20" s="27">
        <v>3</v>
      </c>
      <c r="E20" s="52">
        <f t="shared" ref="E20:E32" si="0">C20*D20</f>
        <v>6</v>
      </c>
      <c r="F20" s="35"/>
      <c r="G20" s="34" t="s">
        <v>45</v>
      </c>
      <c r="H20" s="22"/>
    </row>
    <row r="21" spans="1:8" ht="60" x14ac:dyDescent="0.25">
      <c r="A21" s="32" t="s">
        <v>35</v>
      </c>
      <c r="B21" s="33" t="s">
        <v>22</v>
      </c>
      <c r="C21" s="25">
        <v>1</v>
      </c>
      <c r="D21" s="27">
        <v>3</v>
      </c>
      <c r="E21" s="52">
        <f t="shared" si="0"/>
        <v>3</v>
      </c>
      <c r="F21" s="36"/>
      <c r="G21" s="22"/>
      <c r="H21" s="22"/>
    </row>
    <row r="22" spans="1:8" ht="45" x14ac:dyDescent="0.25">
      <c r="A22" s="32" t="s">
        <v>36</v>
      </c>
      <c r="B22" s="33" t="s">
        <v>23</v>
      </c>
      <c r="C22" s="25">
        <v>1</v>
      </c>
      <c r="D22" s="27">
        <v>1</v>
      </c>
      <c r="E22" s="52">
        <f t="shared" si="0"/>
        <v>1</v>
      </c>
      <c r="F22" s="36"/>
      <c r="G22" s="22"/>
      <c r="H22" s="22"/>
    </row>
    <row r="23" spans="1:8" ht="30" x14ac:dyDescent="0.25">
      <c r="A23" s="32" t="s">
        <v>37</v>
      </c>
      <c r="B23" s="33" t="s">
        <v>24</v>
      </c>
      <c r="C23" s="25">
        <v>1</v>
      </c>
      <c r="D23" s="27">
        <v>2</v>
      </c>
      <c r="E23" s="52">
        <f t="shared" si="0"/>
        <v>2</v>
      </c>
      <c r="F23" s="36"/>
      <c r="G23" s="22"/>
      <c r="H23" s="22"/>
    </row>
    <row r="24" spans="1:8" ht="90" x14ac:dyDescent="0.25">
      <c r="A24" s="32" t="s">
        <v>38</v>
      </c>
      <c r="B24" s="33" t="s">
        <v>25</v>
      </c>
      <c r="C24" s="25">
        <v>1</v>
      </c>
      <c r="D24" s="27">
        <v>2</v>
      </c>
      <c r="E24" s="52">
        <f t="shared" si="0"/>
        <v>2</v>
      </c>
      <c r="F24" s="36"/>
      <c r="G24" s="22"/>
      <c r="H24" s="22"/>
    </row>
    <row r="25" spans="1:8" ht="45" x14ac:dyDescent="0.25">
      <c r="A25" s="32" t="s">
        <v>18</v>
      </c>
      <c r="B25" s="33" t="s">
        <v>26</v>
      </c>
      <c r="C25" s="25">
        <v>0.5</v>
      </c>
      <c r="D25" s="27">
        <v>3</v>
      </c>
      <c r="E25" s="52">
        <f t="shared" si="0"/>
        <v>1.5</v>
      </c>
      <c r="F25" s="36"/>
      <c r="G25" s="22"/>
      <c r="H25" s="22"/>
    </row>
    <row r="26" spans="1:8" ht="45" x14ac:dyDescent="0.25">
      <c r="A26" s="32" t="s">
        <v>39</v>
      </c>
      <c r="B26" s="33" t="s">
        <v>27</v>
      </c>
      <c r="C26" s="25">
        <v>0.5</v>
      </c>
      <c r="D26" s="27">
        <v>4</v>
      </c>
      <c r="E26" s="52">
        <f t="shared" si="0"/>
        <v>2</v>
      </c>
      <c r="F26" s="36"/>
      <c r="G26" s="22"/>
      <c r="H26" s="22"/>
    </row>
    <row r="27" spans="1:8" ht="30" x14ac:dyDescent="0.25">
      <c r="A27" s="32" t="s">
        <v>19</v>
      </c>
      <c r="B27" s="33" t="s">
        <v>28</v>
      </c>
      <c r="C27" s="25">
        <v>2</v>
      </c>
      <c r="D27" s="27">
        <v>4</v>
      </c>
      <c r="E27" s="52">
        <f t="shared" si="0"/>
        <v>8</v>
      </c>
      <c r="F27" s="36"/>
      <c r="G27" s="22"/>
      <c r="H27" s="22"/>
    </row>
    <row r="28" spans="1:8" ht="60" x14ac:dyDescent="0.25">
      <c r="A28" s="32" t="s">
        <v>40</v>
      </c>
      <c r="B28" s="33" t="s">
        <v>29</v>
      </c>
      <c r="C28" s="25">
        <v>1</v>
      </c>
      <c r="D28" s="27">
        <v>4</v>
      </c>
      <c r="E28" s="52">
        <f t="shared" si="0"/>
        <v>4</v>
      </c>
      <c r="F28" s="36"/>
      <c r="G28" s="22"/>
      <c r="H28" s="22"/>
    </row>
    <row r="29" spans="1:8" ht="75" x14ac:dyDescent="0.25">
      <c r="A29" s="32" t="s">
        <v>20</v>
      </c>
      <c r="B29" s="33" t="s">
        <v>30</v>
      </c>
      <c r="C29" s="25">
        <v>1</v>
      </c>
      <c r="D29" s="27">
        <v>1</v>
      </c>
      <c r="E29" s="52">
        <f t="shared" si="0"/>
        <v>1</v>
      </c>
      <c r="F29" s="36"/>
      <c r="G29" s="22"/>
      <c r="H29" s="22"/>
    </row>
    <row r="30" spans="1:8" ht="60" x14ac:dyDescent="0.25">
      <c r="A30" s="32" t="s">
        <v>41</v>
      </c>
      <c r="B30" s="33" t="s">
        <v>33</v>
      </c>
      <c r="C30" s="25">
        <v>1</v>
      </c>
      <c r="D30" s="27">
        <v>1</v>
      </c>
      <c r="E30" s="52">
        <f t="shared" si="0"/>
        <v>1</v>
      </c>
      <c r="F30" s="36"/>
      <c r="G30" s="22"/>
      <c r="H30" s="22"/>
    </row>
    <row r="31" spans="1:8" ht="60" x14ac:dyDescent="0.25">
      <c r="A31" s="32" t="s">
        <v>42</v>
      </c>
      <c r="B31" s="33" t="s">
        <v>32</v>
      </c>
      <c r="C31" s="25">
        <v>1</v>
      </c>
      <c r="D31" s="27">
        <v>1</v>
      </c>
      <c r="E31" s="52">
        <f t="shared" si="0"/>
        <v>1</v>
      </c>
      <c r="F31" s="36"/>
      <c r="G31" s="22"/>
      <c r="H31" s="22"/>
    </row>
    <row r="32" spans="1:8" ht="45" x14ac:dyDescent="0.25">
      <c r="A32" s="32" t="s">
        <v>43</v>
      </c>
      <c r="B32" s="33" t="s">
        <v>31</v>
      </c>
      <c r="C32" s="25">
        <v>1</v>
      </c>
      <c r="D32" s="27">
        <v>3</v>
      </c>
      <c r="E32" s="52">
        <f t="shared" si="0"/>
        <v>3</v>
      </c>
      <c r="F32" s="36"/>
      <c r="G32" s="22"/>
      <c r="H32" s="22"/>
    </row>
    <row r="33" spans="1:8" ht="15" x14ac:dyDescent="0.25">
      <c r="A33" s="28" t="s">
        <v>53</v>
      </c>
      <c r="B33" s="29"/>
      <c r="C33" s="30"/>
      <c r="D33" s="31"/>
      <c r="E33" s="49">
        <f>SUM(E20:E32)</f>
        <v>35.5</v>
      </c>
      <c r="F33" s="31"/>
      <c r="G33" s="22"/>
      <c r="H33" s="22"/>
    </row>
    <row r="34" spans="1:8" ht="15" x14ac:dyDescent="0.25">
      <c r="A34" s="28" t="s">
        <v>65</v>
      </c>
      <c r="B34" s="29" t="s">
        <v>64</v>
      </c>
      <c r="C34" s="30"/>
      <c r="D34" s="31"/>
      <c r="E34" s="49">
        <f>0.6+(0.01*E33)</f>
        <v>0.95499999999999996</v>
      </c>
      <c r="F34" s="31"/>
      <c r="G34" s="22"/>
      <c r="H34" s="22"/>
    </row>
    <row r="35" spans="1:8" ht="15" x14ac:dyDescent="0.25">
      <c r="A35" s="14"/>
      <c r="B35" s="15"/>
      <c r="C35" s="22"/>
      <c r="D35" s="16"/>
      <c r="E35" s="22"/>
      <c r="F35" s="16"/>
      <c r="G35" s="22"/>
      <c r="H35" s="22"/>
    </row>
    <row r="36" spans="1:8" s="1" customFormat="1" ht="15" x14ac:dyDescent="0.25">
      <c r="A36" s="28" t="s">
        <v>46</v>
      </c>
      <c r="B36" s="29" t="s">
        <v>0</v>
      </c>
      <c r="C36" s="28" t="s">
        <v>68</v>
      </c>
      <c r="D36" s="28" t="s">
        <v>1</v>
      </c>
      <c r="E36" s="30" t="s">
        <v>16</v>
      </c>
      <c r="F36" s="46" t="s">
        <v>3</v>
      </c>
      <c r="G36" s="55" t="s">
        <v>7</v>
      </c>
    </row>
    <row r="37" spans="1:8" ht="45" x14ac:dyDescent="0.25">
      <c r="A37" s="35" t="s">
        <v>56</v>
      </c>
      <c r="B37" s="33"/>
      <c r="C37" s="20">
        <v>1.5</v>
      </c>
      <c r="D37" s="37">
        <v>4</v>
      </c>
      <c r="E37" s="50">
        <f t="shared" ref="E37:E44" si="1">C37*D37</f>
        <v>6</v>
      </c>
      <c r="F37" s="53"/>
      <c r="G37" s="66" t="s">
        <v>51</v>
      </c>
    </row>
    <row r="38" spans="1:8" ht="15" x14ac:dyDescent="0.25">
      <c r="A38" s="35" t="s">
        <v>57</v>
      </c>
      <c r="B38" s="33"/>
      <c r="C38" s="20">
        <v>0.5</v>
      </c>
      <c r="D38" s="37">
        <v>4</v>
      </c>
      <c r="E38" s="50">
        <f t="shared" si="1"/>
        <v>2</v>
      </c>
      <c r="F38" s="53"/>
      <c r="G38" s="64"/>
    </row>
    <row r="39" spans="1:8" ht="15" x14ac:dyDescent="0.25">
      <c r="A39" s="35" t="s">
        <v>58</v>
      </c>
      <c r="B39" s="33"/>
      <c r="C39" s="20">
        <v>1</v>
      </c>
      <c r="D39" s="37">
        <v>4</v>
      </c>
      <c r="E39" s="50">
        <f t="shared" si="1"/>
        <v>4</v>
      </c>
      <c r="F39" s="53"/>
      <c r="G39" s="64"/>
    </row>
    <row r="40" spans="1:8" ht="15" x14ac:dyDescent="0.25">
      <c r="A40" s="35" t="s">
        <v>59</v>
      </c>
      <c r="B40" s="33"/>
      <c r="C40" s="20">
        <v>0.5</v>
      </c>
      <c r="D40" s="37">
        <v>4</v>
      </c>
      <c r="E40" s="50">
        <f t="shared" si="1"/>
        <v>2</v>
      </c>
      <c r="F40" s="53"/>
      <c r="G40" s="65"/>
    </row>
    <row r="41" spans="1:8" ht="45" x14ac:dyDescent="0.25">
      <c r="A41" s="35" t="s">
        <v>60</v>
      </c>
      <c r="B41" s="33"/>
      <c r="C41" s="20">
        <v>1</v>
      </c>
      <c r="D41" s="37">
        <v>3</v>
      </c>
      <c r="E41" s="50">
        <f t="shared" si="1"/>
        <v>3</v>
      </c>
      <c r="F41" s="19"/>
      <c r="G41" s="54" t="s">
        <v>50</v>
      </c>
    </row>
    <row r="42" spans="1:8" ht="45" x14ac:dyDescent="0.25">
      <c r="A42" s="35" t="s">
        <v>61</v>
      </c>
      <c r="B42" s="33"/>
      <c r="C42" s="20">
        <v>2</v>
      </c>
      <c r="D42" s="37">
        <v>4</v>
      </c>
      <c r="E42" s="50">
        <f t="shared" si="1"/>
        <v>8</v>
      </c>
      <c r="F42" s="19"/>
      <c r="G42" s="34" t="s">
        <v>47</v>
      </c>
    </row>
    <row r="43" spans="1:8" ht="30" x14ac:dyDescent="0.25">
      <c r="A43" s="35" t="s">
        <v>114</v>
      </c>
      <c r="B43" s="33"/>
      <c r="C43" s="20">
        <v>-1</v>
      </c>
      <c r="D43" s="37">
        <v>1</v>
      </c>
      <c r="E43" s="50">
        <f t="shared" si="1"/>
        <v>-1</v>
      </c>
      <c r="F43" s="19"/>
      <c r="G43" s="34" t="s">
        <v>48</v>
      </c>
    </row>
    <row r="44" spans="1:8" ht="45" x14ac:dyDescent="0.25">
      <c r="A44" s="35" t="s">
        <v>62</v>
      </c>
      <c r="B44" s="33"/>
      <c r="C44" s="38">
        <v>-1</v>
      </c>
      <c r="D44" s="37">
        <v>3</v>
      </c>
      <c r="E44" s="50">
        <f t="shared" si="1"/>
        <v>-3</v>
      </c>
      <c r="F44" s="19"/>
      <c r="G44" s="34" t="s">
        <v>49</v>
      </c>
    </row>
    <row r="45" spans="1:8" ht="15" x14ac:dyDescent="0.25">
      <c r="A45" s="28" t="s">
        <v>55</v>
      </c>
      <c r="B45" s="29"/>
      <c r="C45" s="30"/>
      <c r="D45" s="31"/>
      <c r="E45" s="49">
        <f>SUM(E37:E44)</f>
        <v>21</v>
      </c>
      <c r="F45" s="31"/>
      <c r="G45" s="31" t="s">
        <v>108</v>
      </c>
    </row>
    <row r="46" spans="1:8" ht="15" x14ac:dyDescent="0.25">
      <c r="A46" s="28" t="s">
        <v>66</v>
      </c>
      <c r="B46" s="29" t="s">
        <v>63</v>
      </c>
      <c r="C46" s="30"/>
      <c r="D46" s="31"/>
      <c r="E46" s="49">
        <f>1.4 + (-0.03*E45)</f>
        <v>0.76999999999999991</v>
      </c>
      <c r="F46" s="31"/>
      <c r="G46" s="56">
        <v>4</v>
      </c>
    </row>
    <row r="47" spans="1:8" ht="15" x14ac:dyDescent="0.25">
      <c r="A47" s="14"/>
      <c r="B47" s="15"/>
      <c r="C47" s="22"/>
      <c r="D47" s="16"/>
      <c r="E47" s="22"/>
      <c r="F47" s="59"/>
    </row>
    <row r="48" spans="1:8" ht="15" x14ac:dyDescent="0.25">
      <c r="A48" s="39" t="s">
        <v>72</v>
      </c>
      <c r="B48" s="62" t="s">
        <v>71</v>
      </c>
      <c r="C48" s="63"/>
      <c r="D48" s="61"/>
      <c r="E48" s="49">
        <f>UUCP * TCF *EF</f>
        <v>75.00569999999999</v>
      </c>
      <c r="F48" s="59"/>
      <c r="G48" s="22"/>
      <c r="H48" s="22"/>
    </row>
    <row r="49" spans="1:8" ht="15" x14ac:dyDescent="0.25">
      <c r="A49" s="39" t="s">
        <v>73</v>
      </c>
      <c r="B49" s="62" t="s">
        <v>113</v>
      </c>
      <c r="C49" s="63"/>
      <c r="D49" s="61"/>
      <c r="E49" s="49">
        <f>IF(G46&lt;3,20,IF(G46&lt;5,28,36))</f>
        <v>28</v>
      </c>
      <c r="F49" s="59"/>
      <c r="G49" s="22"/>
      <c r="H49" s="22"/>
    </row>
    <row r="50" spans="1:8" ht="15" x14ac:dyDescent="0.25">
      <c r="A50" s="39" t="s">
        <v>93</v>
      </c>
      <c r="B50" s="62" t="s">
        <v>74</v>
      </c>
      <c r="C50" s="63"/>
      <c r="D50" s="61"/>
      <c r="E50" s="49">
        <f>E48*E49</f>
        <v>2100.1596</v>
      </c>
      <c r="F50" s="59"/>
      <c r="G50" s="22"/>
      <c r="H50" s="22"/>
    </row>
    <row r="51" spans="1:8" ht="15" x14ac:dyDescent="0.25">
      <c r="A51" s="39" t="s">
        <v>106</v>
      </c>
      <c r="B51" s="62" t="s">
        <v>111</v>
      </c>
      <c r="C51" s="63"/>
      <c r="D51" s="61"/>
      <c r="E51" s="49">
        <v>5</v>
      </c>
      <c r="F51" s="59"/>
      <c r="G51" s="22"/>
      <c r="H51" s="22"/>
    </row>
    <row r="52" spans="1:8" ht="15" x14ac:dyDescent="0.25">
      <c r="A52" s="39" t="s">
        <v>107</v>
      </c>
      <c r="B52" s="62" t="s">
        <v>110</v>
      </c>
      <c r="C52" s="63"/>
      <c r="D52" s="61"/>
      <c r="E52" s="49">
        <v>8</v>
      </c>
      <c r="F52" s="5"/>
      <c r="G52" s="22"/>
      <c r="H52" s="22"/>
    </row>
    <row r="53" spans="1:8" ht="15" x14ac:dyDescent="0.25">
      <c r="A53" s="39" t="s">
        <v>115</v>
      </c>
      <c r="B53" s="62" t="s">
        <v>109</v>
      </c>
      <c r="C53" s="63"/>
      <c r="D53" s="61"/>
      <c r="E53" s="49">
        <f>TRUNC(E50/E51)</f>
        <v>420</v>
      </c>
      <c r="F53" s="5"/>
    </row>
    <row r="54" spans="1:8" ht="15" x14ac:dyDescent="0.25">
      <c r="A54" s="39" t="s">
        <v>116</v>
      </c>
      <c r="B54" s="62" t="s">
        <v>112</v>
      </c>
      <c r="C54" s="63"/>
      <c r="D54" s="61"/>
      <c r="E54" s="49">
        <f>TRUNC(E50/E51/E52)</f>
        <v>52</v>
      </c>
    </row>
  </sheetData>
  <phoneticPr fontId="0"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topLeftCell="A2" workbookViewId="0">
      <selection activeCell="F10" sqref="F10"/>
    </sheetView>
  </sheetViews>
  <sheetFormatPr baseColWidth="10" defaultColWidth="9.140625" defaultRowHeight="12.75" x14ac:dyDescent="0.2"/>
  <cols>
    <col min="1" max="1" width="9.28515625" customWidth="1"/>
    <col min="2" max="2" width="8.28515625" bestFit="1" customWidth="1"/>
    <col min="3" max="3" width="9.5703125" bestFit="1" customWidth="1"/>
    <col min="4" max="4" width="5.7109375" bestFit="1" customWidth="1"/>
    <col min="5" max="5" width="12.42578125" bestFit="1" customWidth="1"/>
    <col min="6" max="6" width="11.85546875" bestFit="1" customWidth="1"/>
  </cols>
  <sheetData>
    <row r="3" spans="1:9" ht="15" x14ac:dyDescent="0.2">
      <c r="B3" s="41" t="s">
        <v>75</v>
      </c>
      <c r="C3" s="41" t="s">
        <v>76</v>
      </c>
      <c r="D3" s="41" t="s">
        <v>16</v>
      </c>
      <c r="E3" s="41" t="s">
        <v>77</v>
      </c>
      <c r="F3" s="9"/>
      <c r="G3" s="9"/>
    </row>
    <row r="4" spans="1:9" x14ac:dyDescent="0.2">
      <c r="A4" s="1"/>
      <c r="B4" s="56">
        <v>1</v>
      </c>
      <c r="C4" s="56" t="s">
        <v>6</v>
      </c>
      <c r="D4" s="56">
        <f>IF(C4="Simple",1,0)+IF(C4="Intermedio",2,0)+IF(C4="Complejo",3,0)</f>
        <v>3</v>
      </c>
      <c r="E4" s="56" t="s">
        <v>78</v>
      </c>
      <c r="F4" s="9"/>
      <c r="G4" s="9"/>
      <c r="H4" s="7"/>
      <c r="I4" s="7"/>
    </row>
    <row r="5" spans="1:9" x14ac:dyDescent="0.2">
      <c r="A5" s="1"/>
      <c r="B5" s="56">
        <v>2</v>
      </c>
      <c r="C5" s="56" t="s">
        <v>6</v>
      </c>
      <c r="D5" s="56">
        <f t="shared" ref="D5:D7" si="0">IF(C5="Simple",1,0)+IF(C5="Intermedio",2,0)+IF(C5="Complejo",3,0)</f>
        <v>3</v>
      </c>
      <c r="E5" s="56" t="s">
        <v>79</v>
      </c>
      <c r="F5" s="9"/>
      <c r="G5" s="9"/>
      <c r="H5" s="13"/>
      <c r="I5" s="13"/>
    </row>
    <row r="6" spans="1:9" x14ac:dyDescent="0.2">
      <c r="B6" s="56">
        <v>3</v>
      </c>
      <c r="C6" s="56" t="s">
        <v>6</v>
      </c>
      <c r="D6" s="56">
        <f t="shared" si="0"/>
        <v>3</v>
      </c>
      <c r="E6" s="56" t="s">
        <v>80</v>
      </c>
      <c r="F6" s="9"/>
      <c r="G6" s="9"/>
      <c r="H6" s="9"/>
      <c r="I6" s="9"/>
    </row>
    <row r="7" spans="1:9" x14ac:dyDescent="0.2">
      <c r="B7" s="56">
        <v>4</v>
      </c>
      <c r="C7" s="56" t="s">
        <v>6</v>
      </c>
      <c r="D7" s="56">
        <f t="shared" si="0"/>
        <v>3</v>
      </c>
      <c r="E7" s="56" t="s">
        <v>81</v>
      </c>
      <c r="F7" s="9"/>
      <c r="G7" s="9"/>
      <c r="H7" s="9"/>
      <c r="I7" s="9"/>
    </row>
    <row r="8" spans="1:9" ht="15" x14ac:dyDescent="0.2">
      <c r="A8" s="41" t="s">
        <v>8</v>
      </c>
      <c r="B8" s="58">
        <f>COUNT(B4:B7)</f>
        <v>4</v>
      </c>
      <c r="C8" s="9"/>
      <c r="D8" s="58">
        <f>SUM(D4:D7)</f>
        <v>12</v>
      </c>
      <c r="E8" s="9"/>
      <c r="F8" s="9"/>
      <c r="G8" s="9"/>
      <c r="H8" s="9"/>
    </row>
    <row r="9" spans="1:9" x14ac:dyDescent="0.2">
      <c r="B9" s="9"/>
      <c r="C9" s="9"/>
      <c r="D9" s="9"/>
      <c r="E9" s="9"/>
      <c r="F9" s="9"/>
      <c r="G9" s="9"/>
      <c r="H9" s="9"/>
    </row>
    <row r="10" spans="1:9" x14ac:dyDescent="0.2">
      <c r="B10" s="9"/>
      <c r="C10" s="9"/>
      <c r="D10" s="9"/>
      <c r="E10" s="9"/>
      <c r="F10" s="9"/>
      <c r="G10" s="9"/>
      <c r="H10" s="9"/>
    </row>
    <row r="11" spans="1:9" x14ac:dyDescent="0.2">
      <c r="A11" s="6"/>
      <c r="B11" s="9"/>
      <c r="C11" s="9"/>
      <c r="D11" s="9"/>
      <c r="E11" s="9"/>
      <c r="F11" s="9"/>
      <c r="G11" s="9"/>
      <c r="H11" s="9"/>
    </row>
    <row r="12" spans="1:9" x14ac:dyDescent="0.2">
      <c r="B12" s="9"/>
      <c r="C12" s="9"/>
      <c r="D12" s="9"/>
      <c r="E12" s="9"/>
      <c r="F12" s="9"/>
      <c r="G12" s="9"/>
      <c r="H12" s="9"/>
    </row>
  </sheetData>
  <dataValidations disablePrompts="1" count="1">
    <dataValidation type="list" allowBlank="1" showInputMessage="1" showErrorMessage="1" sqref="C4:C7">
      <formula1>"Simple,Intermedio,Complejo"</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workbookViewId="0">
      <selection activeCell="F9" sqref="B9:F9"/>
    </sheetView>
  </sheetViews>
  <sheetFormatPr baseColWidth="10" defaultColWidth="9.140625" defaultRowHeight="12.75" x14ac:dyDescent="0.2"/>
  <cols>
    <col min="1" max="1" width="7.85546875" customWidth="1"/>
    <col min="2" max="2" width="8.28515625" bestFit="1" customWidth="1"/>
    <col min="3" max="3" width="9.5703125" bestFit="1" customWidth="1"/>
    <col min="4" max="4" width="5.7109375" bestFit="1" customWidth="1"/>
    <col min="5" max="5" width="31.85546875" bestFit="1" customWidth="1"/>
    <col min="6" max="6" width="37.5703125" customWidth="1"/>
  </cols>
  <sheetData>
    <row r="2" spans="1:8" ht="15" x14ac:dyDescent="0.2">
      <c r="B2" s="41" t="s">
        <v>75</v>
      </c>
      <c r="C2" s="41" t="s">
        <v>76</v>
      </c>
      <c r="D2" s="41" t="s">
        <v>16</v>
      </c>
      <c r="E2" s="41" t="s">
        <v>77</v>
      </c>
      <c r="F2" s="41" t="s">
        <v>92</v>
      </c>
    </row>
    <row r="3" spans="1:8" ht="25.5" x14ac:dyDescent="0.2">
      <c r="B3" s="56">
        <v>1</v>
      </c>
      <c r="C3" s="56" t="s">
        <v>5</v>
      </c>
      <c r="D3" s="56">
        <f>IF(C3="Simple",5,0)+IF(C3="Intermedio",10,0)+IF(C3="Complejo",15,0)</f>
        <v>10</v>
      </c>
      <c r="E3" s="56" t="s">
        <v>84</v>
      </c>
      <c r="F3" s="60" t="s">
        <v>94</v>
      </c>
    </row>
    <row r="4" spans="1:8" ht="25.5" x14ac:dyDescent="0.2">
      <c r="A4" s="1"/>
      <c r="B4" s="56">
        <v>2</v>
      </c>
      <c r="C4" s="56" t="s">
        <v>5</v>
      </c>
      <c r="D4" s="56">
        <f t="shared" ref="D4:D12" si="0">IF(C4="Simple",5,0)+IF(C4="Intermedio",10,0)+IF(C4="Complejo",15,0)</f>
        <v>10</v>
      </c>
      <c r="E4" s="56" t="s">
        <v>85</v>
      </c>
      <c r="F4" s="60" t="s">
        <v>95</v>
      </c>
      <c r="G4" s="7"/>
      <c r="H4" s="7"/>
    </row>
    <row r="5" spans="1:8" ht="25.5" x14ac:dyDescent="0.2">
      <c r="A5" s="1"/>
      <c r="B5" s="56">
        <v>3</v>
      </c>
      <c r="C5" s="56" t="s">
        <v>5</v>
      </c>
      <c r="D5" s="56">
        <f t="shared" si="0"/>
        <v>10</v>
      </c>
      <c r="E5" s="56" t="s">
        <v>86</v>
      </c>
      <c r="F5" s="60" t="s">
        <v>97</v>
      </c>
      <c r="G5" s="10"/>
      <c r="H5" s="12"/>
    </row>
    <row r="6" spans="1:8" ht="25.5" x14ac:dyDescent="0.2">
      <c r="B6" s="56">
        <v>4</v>
      </c>
      <c r="C6" s="56" t="s">
        <v>5</v>
      </c>
      <c r="D6" s="56">
        <f t="shared" si="0"/>
        <v>10</v>
      </c>
      <c r="E6" s="56" t="s">
        <v>87</v>
      </c>
      <c r="F6" s="60" t="s">
        <v>98</v>
      </c>
      <c r="G6" s="11"/>
    </row>
    <row r="7" spans="1:8" ht="38.25" x14ac:dyDescent="0.2">
      <c r="B7" s="56">
        <v>5</v>
      </c>
      <c r="C7" s="56" t="s">
        <v>5</v>
      </c>
      <c r="D7" s="56">
        <f t="shared" si="0"/>
        <v>10</v>
      </c>
      <c r="E7" s="56" t="s">
        <v>88</v>
      </c>
      <c r="F7" s="60" t="s">
        <v>99</v>
      </c>
      <c r="G7" s="11"/>
    </row>
    <row r="8" spans="1:8" ht="25.5" x14ac:dyDescent="0.2">
      <c r="B8" s="56">
        <v>6</v>
      </c>
      <c r="C8" s="56" t="s">
        <v>5</v>
      </c>
      <c r="D8" s="56">
        <f t="shared" si="0"/>
        <v>10</v>
      </c>
      <c r="E8" s="56" t="s">
        <v>89</v>
      </c>
      <c r="F8" s="60" t="s">
        <v>96</v>
      </c>
      <c r="G8" s="11"/>
    </row>
    <row r="9" spans="1:8" ht="51" x14ac:dyDescent="0.2">
      <c r="B9" s="67">
        <v>7</v>
      </c>
      <c r="C9" s="67" t="s">
        <v>6</v>
      </c>
      <c r="D9" s="67">
        <f t="shared" si="0"/>
        <v>15</v>
      </c>
      <c r="E9" s="67" t="s">
        <v>104</v>
      </c>
      <c r="F9" s="68" t="s">
        <v>105</v>
      </c>
      <c r="G9" s="11"/>
    </row>
    <row r="10" spans="1:8" ht="38.25" x14ac:dyDescent="0.2">
      <c r="B10" s="56">
        <v>8</v>
      </c>
      <c r="C10" s="56" t="s">
        <v>4</v>
      </c>
      <c r="D10" s="56">
        <f t="shared" si="0"/>
        <v>5</v>
      </c>
      <c r="E10" s="56" t="s">
        <v>90</v>
      </c>
      <c r="F10" s="60" t="s">
        <v>103</v>
      </c>
      <c r="G10" s="11"/>
    </row>
    <row r="11" spans="1:8" ht="25.5" x14ac:dyDescent="0.2">
      <c r="B11" s="56">
        <v>9</v>
      </c>
      <c r="C11" s="56" t="s">
        <v>4</v>
      </c>
      <c r="D11" s="56">
        <f t="shared" si="0"/>
        <v>5</v>
      </c>
      <c r="E11" s="56" t="s">
        <v>100</v>
      </c>
      <c r="F11" s="60" t="s">
        <v>102</v>
      </c>
      <c r="G11" s="11"/>
    </row>
    <row r="12" spans="1:8" ht="25.5" x14ac:dyDescent="0.2">
      <c r="A12" s="6"/>
      <c r="B12" s="56">
        <v>10</v>
      </c>
      <c r="C12" s="56" t="s">
        <v>4</v>
      </c>
      <c r="D12" s="56">
        <f t="shared" si="0"/>
        <v>5</v>
      </c>
      <c r="E12" s="57" t="s">
        <v>91</v>
      </c>
      <c r="F12" s="60" t="s">
        <v>101</v>
      </c>
      <c r="G12" s="11"/>
    </row>
    <row r="13" spans="1:8" ht="15" x14ac:dyDescent="0.2">
      <c r="A13" s="41" t="s">
        <v>8</v>
      </c>
      <c r="B13" s="58">
        <f>COUNT(B3:B12)</f>
        <v>10</v>
      </c>
      <c r="C13" s="8"/>
      <c r="D13" s="58">
        <f>SUM(D3:D12)</f>
        <v>90</v>
      </c>
      <c r="E13" s="8"/>
      <c r="F13" s="8"/>
    </row>
  </sheetData>
  <phoneticPr fontId="0" type="noConversion"/>
  <dataValidations count="1">
    <dataValidation type="list" allowBlank="1" showInputMessage="1" showErrorMessage="1" sqref="C3:C12">
      <formula1>"Simple,Intermedio,Complejo"</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Método de Estimación Puntos CU</vt:lpstr>
      <vt:lpstr>Actores</vt:lpstr>
      <vt:lpstr>Casos de uso</vt:lpstr>
      <vt:lpstr>EF</vt:lpstr>
      <vt:lpstr>TAW</vt:lpstr>
      <vt:lpstr>TBF</vt:lpstr>
      <vt:lpstr>TCF</vt:lpstr>
      <vt:lpstr>UUCP</vt:lpstr>
    </vt:vector>
  </TitlesOfParts>
  <Company>Aspen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Estimación Esfuerzo Puntos Casos de Uso</dc:title>
  <dc:subject>Proyecto Final de Máster</dc:subject>
  <dc:creator>MRF Framework Team</dc:creator>
  <cp:lastModifiedBy>Vina del Mar</cp:lastModifiedBy>
  <dcterms:created xsi:type="dcterms:W3CDTF">2000-05-31T23:05:17Z</dcterms:created>
  <dcterms:modified xsi:type="dcterms:W3CDTF">2016-09-09T21:58:31Z</dcterms:modified>
  <cp:category>Template</cp:category>
</cp:coreProperties>
</file>